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autoCompressPictures="0"/>
  <mc:AlternateContent xmlns:mc="http://schemas.openxmlformats.org/markup-compatibility/2006">
    <mc:Choice Requires="x15">
      <x15ac:absPath xmlns:x15ac="http://schemas.microsoft.com/office/spreadsheetml/2010/11/ac" url="/Users/stacey/Desktop/Renastep/"/>
    </mc:Choice>
  </mc:AlternateContent>
  <xr:revisionPtr revIDLastSave="0" documentId="8_{1A645ED4-01E4-41E4-8547-CBF78F4405B9}" xr6:coauthVersionLast="47" xr6:coauthVersionMax="47" xr10:uidLastSave="{00000000-0000-0000-0000-000000000000}"/>
  <bookViews>
    <workbookView xWindow="10540" yWindow="4040" windowWidth="30280" windowHeight="17760" xr2:uid="{00000000-000D-0000-FFFF-FFFF00000000}"/>
  </bookViews>
  <sheets>
    <sheet name="Renastep DRI Calculator" sheetId="1" r:id="rId1"/>
  </sheets>
  <definedNames>
    <definedName name="_xlnm.Print_Area" localSheetId="0">'Renastep DRI Calculator'!$A:$AT</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AT26" i="1" s="1"/>
  <c r="B15" i="1"/>
  <c r="J15" i="1" s="1"/>
  <c r="B16" i="1"/>
  <c r="AP16" i="1" s="1"/>
  <c r="B41" i="1"/>
  <c r="AJ41" i="1" s="1"/>
  <c r="B40" i="1"/>
  <c r="D40" i="1" s="1"/>
  <c r="B39" i="1"/>
  <c r="F39" i="1" s="1"/>
  <c r="B38" i="1"/>
  <c r="AN38" i="1" s="1"/>
  <c r="B37" i="1"/>
  <c r="D37" i="1" s="1"/>
  <c r="B36" i="1"/>
  <c r="L36" i="1" s="1"/>
  <c r="B35" i="1"/>
  <c r="AF35" i="1" s="1"/>
  <c r="B34" i="1"/>
  <c r="AB34" i="1" s="1"/>
  <c r="B33" i="1"/>
  <c r="AT33" i="1" s="1"/>
  <c r="B32" i="1"/>
  <c r="P32" i="1" s="1"/>
  <c r="B31" i="1"/>
  <c r="Z31" i="1" s="1"/>
  <c r="B30" i="1"/>
  <c r="AR30" i="1" s="1"/>
  <c r="B29" i="1"/>
  <c r="AT29" i="1" s="1"/>
  <c r="B28" i="1"/>
  <c r="X28" i="1" s="1"/>
  <c r="B25" i="1"/>
  <c r="AP25" i="1" s="1"/>
  <c r="B24" i="1"/>
  <c r="AR24" i="1" s="1"/>
  <c r="B23" i="1"/>
  <c r="J23" i="1" s="1"/>
  <c r="B22" i="1"/>
  <c r="T22" i="1" s="1"/>
  <c r="B21" i="1"/>
  <c r="AN21" i="1" s="1"/>
  <c r="B20" i="1"/>
  <c r="T20" i="1" s="1"/>
  <c r="B19" i="1"/>
  <c r="AP19" i="1" s="1"/>
  <c r="B18" i="1"/>
  <c r="R18" i="1" s="1"/>
  <c r="B17" i="1"/>
  <c r="F17" i="1" s="1"/>
  <c r="B13" i="1"/>
  <c r="J13" i="1" s="1"/>
  <c r="B12" i="1"/>
  <c r="AP12" i="1" s="1"/>
  <c r="B10" i="1"/>
  <c r="T10" i="1" s="1"/>
  <c r="B9" i="1"/>
  <c r="D9" i="1" s="1"/>
  <c r="B8" i="1"/>
  <c r="AJ8" i="1" s="1"/>
  <c r="B6" i="1"/>
  <c r="B7" i="1"/>
  <c r="X12" i="1"/>
  <c r="AT21" i="1"/>
  <c r="AJ22" i="1"/>
  <c r="AB30" i="1"/>
  <c r="N30" i="1"/>
  <c r="H25" i="1"/>
  <c r="AT10" i="1"/>
  <c r="AF10" i="1"/>
  <c r="R20" i="1"/>
  <c r="D30" i="1"/>
  <c r="AL17" i="1"/>
  <c r="Z17" i="1"/>
  <c r="R25" i="1"/>
  <c r="AT37" i="1"/>
  <c r="Z37" i="1"/>
  <c r="AJ37" i="1"/>
  <c r="R37" i="1"/>
  <c r="T37" i="1"/>
  <c r="X38" i="1" l="1"/>
  <c r="P30" i="1"/>
  <c r="AL22" i="1"/>
  <c r="AH12" i="1"/>
  <c r="AJ31" i="1"/>
  <c r="N22" i="1"/>
  <c r="J31" i="1"/>
  <c r="T31" i="1"/>
  <c r="AD30" i="1"/>
  <c r="H38" i="1"/>
  <c r="H31" i="1"/>
  <c r="AN10" i="1"/>
  <c r="L38" i="1"/>
  <c r="AP38" i="1"/>
  <c r="AN30" i="1"/>
  <c r="R21" i="1"/>
  <c r="D21" i="1"/>
  <c r="R38" i="1"/>
  <c r="R30" i="1"/>
  <c r="L31" i="1"/>
  <c r="P10" i="1"/>
  <c r="AH38" i="1"/>
  <c r="AF30" i="1"/>
  <c r="AD10" i="1"/>
  <c r="AJ38" i="1"/>
  <c r="Z22" i="1"/>
  <c r="H21" i="1"/>
  <c r="AP10" i="1"/>
  <c r="J30" i="1"/>
  <c r="AR38" i="1"/>
  <c r="AT30" i="1"/>
  <c r="V21" i="1"/>
  <c r="AH17" i="1"/>
  <c r="Z10" i="1"/>
  <c r="AH31" i="1"/>
  <c r="AF38" i="1"/>
  <c r="T30" i="1"/>
  <c r="AN22" i="1"/>
  <c r="L22" i="1"/>
  <c r="Z12" i="1"/>
  <c r="X22" i="1"/>
  <c r="AT12" i="1"/>
  <c r="AH22" i="1"/>
  <c r="AR12" i="1"/>
  <c r="P21" i="1"/>
  <c r="AB21" i="1"/>
  <c r="AJ15" i="1"/>
  <c r="AT38" i="1"/>
  <c r="AJ25" i="1"/>
  <c r="F30" i="1"/>
  <c r="V38" i="1"/>
  <c r="AH30" i="1"/>
  <c r="AD21" i="1"/>
  <c r="H30" i="1"/>
  <c r="AH10" i="1"/>
  <c r="T34" i="1"/>
  <c r="P37" i="1"/>
  <c r="AT25" i="1"/>
  <c r="F37" i="1"/>
  <c r="AJ10" i="1"/>
  <c r="Z38" i="1"/>
  <c r="AH34" i="1"/>
  <c r="AL30" i="1"/>
  <c r="AL21" i="1"/>
  <c r="Z28" i="1"/>
  <c r="AJ19" i="1"/>
  <c r="T25" i="1"/>
  <c r="AF20" i="1"/>
  <c r="AN34" i="1"/>
  <c r="AP22" i="1"/>
  <c r="D29" i="1"/>
  <c r="F22" i="1"/>
  <c r="AL19" i="1"/>
  <c r="AP37" i="1"/>
  <c r="AT28" i="1"/>
  <c r="AT23" i="1"/>
  <c r="D8" i="1"/>
  <c r="V37" i="1"/>
  <c r="X36" i="1"/>
  <c r="AN20" i="1"/>
  <c r="L37" i="1"/>
  <c r="J37" i="1"/>
  <c r="N37" i="1"/>
  <c r="AP36" i="1"/>
  <c r="H37" i="1"/>
  <c r="AB28" i="1"/>
  <c r="J19" i="1"/>
  <c r="AL37" i="1"/>
  <c r="F29" i="1"/>
  <c r="AL28" i="1"/>
  <c r="P23" i="1"/>
  <c r="AL12" i="1"/>
  <c r="R13" i="1"/>
  <c r="T36" i="1"/>
  <c r="AD23" i="1"/>
  <c r="R31" i="1"/>
  <c r="R22" i="1"/>
  <c r="AB23" i="1"/>
  <c r="AH36" i="1"/>
  <c r="AL23" i="1"/>
  <c r="X31" i="1"/>
  <c r="D22" i="1"/>
  <c r="V22" i="1"/>
  <c r="AL33" i="1"/>
  <c r="P12" i="1"/>
  <c r="AR23" i="1"/>
  <c r="T19" i="1"/>
  <c r="AH13" i="1"/>
  <c r="N23" i="1"/>
  <c r="AL13" i="1"/>
  <c r="V26" i="1"/>
  <c r="P35" i="1"/>
  <c r="AB26" i="1"/>
  <c r="X18" i="1"/>
  <c r="N18" i="1"/>
  <c r="V35" i="1"/>
  <c r="AD26" i="1"/>
  <c r="AT18" i="1"/>
  <c r="AR35" i="1"/>
  <c r="AJ26" i="1"/>
  <c r="H8" i="1"/>
  <c r="AT35" i="1"/>
  <c r="AL26" i="1"/>
  <c r="AD18" i="1"/>
  <c r="AP26" i="1"/>
  <c r="AJ18" i="1"/>
  <c r="L35" i="1"/>
  <c r="T26" i="1"/>
  <c r="AN18" i="1"/>
  <c r="L26" i="1"/>
  <c r="R26" i="1"/>
  <c r="T18" i="1"/>
  <c r="H35" i="1"/>
  <c r="L20" i="1"/>
  <c r="J10" i="1"/>
  <c r="P39" i="1"/>
  <c r="AT39" i="1"/>
  <c r="T23" i="1"/>
  <c r="AN23" i="1"/>
  <c r="T39" i="1"/>
  <c r="AR31" i="1"/>
  <c r="V31" i="1"/>
  <c r="L41" i="1"/>
  <c r="H23" i="1"/>
  <c r="L39" i="1"/>
  <c r="Z23" i="1"/>
  <c r="AP23" i="1"/>
  <c r="AH39" i="1"/>
  <c r="AD31" i="1"/>
  <c r="AB31" i="1"/>
  <c r="F31" i="1"/>
  <c r="AJ39" i="1"/>
  <c r="AP39" i="1"/>
  <c r="J41" i="1"/>
  <c r="L23" i="1"/>
  <c r="R23" i="1"/>
  <c r="AF23" i="1"/>
  <c r="AB39" i="1"/>
  <c r="AL31" i="1"/>
  <c r="AF31" i="1"/>
  <c r="N13" i="1"/>
  <c r="R41" i="1"/>
  <c r="H39" i="1"/>
  <c r="L15" i="1"/>
  <c r="R32" i="1"/>
  <c r="J39" i="1"/>
  <c r="V23" i="1"/>
  <c r="AH23" i="1"/>
  <c r="AR15" i="1"/>
  <c r="X39" i="1"/>
  <c r="AN31" i="1"/>
  <c r="AT31" i="1"/>
  <c r="F41" i="1"/>
  <c r="V13" i="1"/>
  <c r="AN41" i="1"/>
  <c r="AF21" i="1"/>
  <c r="Z41" i="1"/>
  <c r="AH37" i="1"/>
  <c r="AH25" i="1"/>
  <c r="J21" i="1"/>
  <c r="AD32" i="1"/>
  <c r="N10" i="1"/>
  <c r="AB10" i="1"/>
  <c r="D31" i="1"/>
  <c r="X23" i="1"/>
  <c r="AJ23" i="1"/>
  <c r="H29" i="1"/>
  <c r="Z39" i="1"/>
  <c r="P31" i="1"/>
  <c r="F21" i="1"/>
  <c r="AF13" i="1"/>
  <c r="AH33" i="1"/>
  <c r="AH21" i="1"/>
  <c r="B14" i="1"/>
  <c r="V15" i="1"/>
  <c r="AF41" i="1"/>
  <c r="V25" i="1"/>
  <c r="N17" i="1"/>
  <c r="AP17" i="1"/>
  <c r="AN35" i="1"/>
  <c r="P15" i="1"/>
  <c r="N19" i="1"/>
  <c r="L25" i="1"/>
  <c r="F33" i="1"/>
  <c r="AR41" i="1"/>
  <c r="H15" i="1"/>
  <c r="F32" i="1"/>
  <c r="D35" i="1"/>
  <c r="Z25" i="1"/>
  <c r="R17" i="1"/>
  <c r="AR17" i="1"/>
  <c r="H41" i="1"/>
  <c r="AP35" i="1"/>
  <c r="AB15" i="1"/>
  <c r="X19" i="1"/>
  <c r="L17" i="1"/>
  <c r="P41" i="1"/>
  <c r="P33" i="1"/>
  <c r="F25" i="1"/>
  <c r="F19" i="1"/>
  <c r="Z33" i="1"/>
  <c r="AD25" i="1"/>
  <c r="V17" i="1"/>
  <c r="X8" i="1"/>
  <c r="H19" i="1"/>
  <c r="N35" i="1"/>
  <c r="AD15" i="1"/>
  <c r="Z19" i="1"/>
  <c r="T41" i="1"/>
  <c r="AB33" i="1"/>
  <c r="F35" i="1"/>
  <c r="AF33" i="1"/>
  <c r="AF25" i="1"/>
  <c r="P17" i="1"/>
  <c r="L19" i="1"/>
  <c r="X24" i="1"/>
  <c r="AB8" i="1"/>
  <c r="F15" i="1"/>
  <c r="R35" i="1"/>
  <c r="AF15" i="1"/>
  <c r="AF19" i="1"/>
  <c r="J17" i="1"/>
  <c r="D25" i="1"/>
  <c r="N41" i="1"/>
  <c r="AD33" i="1"/>
  <c r="AR21" i="1"/>
  <c r="J24" i="1"/>
  <c r="N25" i="1"/>
  <c r="AR25" i="1"/>
  <c r="AJ17" i="1"/>
  <c r="AN32" i="1"/>
  <c r="T35" i="1"/>
  <c r="AT15" i="1"/>
  <c r="AR19" i="1"/>
  <c r="H17" i="1"/>
  <c r="J25" i="1"/>
  <c r="AP41" i="1"/>
  <c r="AN33" i="1"/>
  <c r="R15" i="1"/>
  <c r="AP15" i="1"/>
  <c r="N31" i="1"/>
  <c r="V19" i="1"/>
  <c r="AT19" i="1"/>
  <c r="D13" i="1"/>
  <c r="N26" i="1"/>
  <c r="AH18" i="1"/>
  <c r="AD13" i="1"/>
  <c r="AB13" i="1"/>
  <c r="T21" i="1"/>
  <c r="AP21" i="1"/>
  <c r="F23" i="1"/>
  <c r="J36" i="1"/>
  <c r="Z15" i="1"/>
  <c r="AP31" i="1"/>
  <c r="AD19" i="1"/>
  <c r="L21" i="1"/>
  <c r="R34" i="1"/>
  <c r="AH26" i="1"/>
  <c r="AR26" i="1"/>
  <c r="AP18" i="1"/>
  <c r="AP13" i="1"/>
  <c r="X21" i="1"/>
  <c r="R12" i="1"/>
  <c r="L18" i="1"/>
  <c r="H28" i="1"/>
  <c r="AH16" i="1"/>
  <c r="Z16" i="1"/>
  <c r="D16" i="1"/>
  <c r="D41" i="1"/>
  <c r="X41" i="1"/>
  <c r="AT41" i="1"/>
  <c r="AD41" i="1"/>
  <c r="AH41" i="1"/>
  <c r="AL39" i="1"/>
  <c r="AF39" i="1"/>
  <c r="D39" i="1"/>
  <c r="AN39" i="1"/>
  <c r="AR39" i="1"/>
  <c r="V39" i="1"/>
  <c r="N39" i="1"/>
  <c r="AD39" i="1"/>
  <c r="R39" i="1"/>
  <c r="D38" i="1"/>
  <c r="N38" i="1"/>
  <c r="AD38" i="1"/>
  <c r="AB38" i="1"/>
  <c r="F38" i="1"/>
  <c r="J38" i="1"/>
  <c r="P38" i="1"/>
  <c r="AL38" i="1"/>
  <c r="T38" i="1"/>
  <c r="AB37" i="1"/>
  <c r="AN37" i="1"/>
  <c r="X37" i="1"/>
  <c r="AF37" i="1"/>
  <c r="AD37" i="1"/>
  <c r="AR37" i="1"/>
  <c r="AH35" i="1"/>
  <c r="AB35" i="1"/>
  <c r="AD35" i="1"/>
  <c r="X35" i="1"/>
  <c r="AJ35" i="1"/>
  <c r="Z35" i="1"/>
  <c r="AL35" i="1"/>
  <c r="X34" i="1"/>
  <c r="AJ34" i="1"/>
  <c r="L34" i="1"/>
  <c r="D34" i="1"/>
  <c r="P34" i="1"/>
  <c r="AL34" i="1"/>
  <c r="V34" i="1"/>
  <c r="AF34" i="1"/>
  <c r="AT34" i="1"/>
  <c r="F34" i="1"/>
  <c r="AP34" i="1"/>
  <c r="H34" i="1"/>
  <c r="Z34" i="1"/>
  <c r="AR34" i="1"/>
  <c r="J34" i="1"/>
  <c r="N34" i="1"/>
  <c r="AD34" i="1"/>
  <c r="V33" i="1"/>
  <c r="AP33" i="1"/>
  <c r="H33" i="1"/>
  <c r="D33" i="1"/>
  <c r="N33" i="1"/>
  <c r="AR33" i="1"/>
  <c r="X33" i="1"/>
  <c r="L30" i="1"/>
  <c r="X30" i="1"/>
  <c r="AJ30" i="1"/>
  <c r="V30" i="1"/>
  <c r="AP30" i="1"/>
  <c r="Z30" i="1"/>
  <c r="J29" i="1"/>
  <c r="AD29" i="1"/>
  <c r="AJ29" i="1"/>
  <c r="AL29" i="1"/>
  <c r="AN29" i="1"/>
  <c r="L29" i="1"/>
  <c r="P29" i="1"/>
  <c r="T29" i="1"/>
  <c r="Z29" i="1"/>
  <c r="V29" i="1"/>
  <c r="AF29" i="1"/>
  <c r="R29" i="1"/>
  <c r="AR29" i="1"/>
  <c r="X29" i="1"/>
  <c r="AN26" i="1"/>
  <c r="X26" i="1"/>
  <c r="D26" i="1"/>
  <c r="AF26" i="1"/>
  <c r="Z26" i="1"/>
  <c r="F26" i="1"/>
  <c r="J26" i="1"/>
  <c r="P26" i="1"/>
  <c r="X25" i="1"/>
  <c r="AL25" i="1"/>
  <c r="P25" i="1"/>
  <c r="AN25" i="1"/>
  <c r="AB25" i="1"/>
  <c r="AF24" i="1"/>
  <c r="AN24" i="1"/>
  <c r="J22" i="1"/>
  <c r="AR22" i="1"/>
  <c r="AT22" i="1"/>
  <c r="AF22" i="1"/>
  <c r="P22" i="1"/>
  <c r="AB22" i="1"/>
  <c r="AD22" i="1"/>
  <c r="R19" i="1"/>
  <c r="AH19" i="1"/>
  <c r="P19" i="1"/>
  <c r="AN19" i="1"/>
  <c r="D19" i="1"/>
  <c r="AB19" i="1"/>
  <c r="AL18" i="1"/>
  <c r="V18" i="1"/>
  <c r="H18" i="1"/>
  <c r="F18" i="1"/>
  <c r="D18" i="1"/>
  <c r="AF18" i="1"/>
  <c r="AR18" i="1"/>
  <c r="AB18" i="1"/>
  <c r="J18" i="1"/>
  <c r="Z18" i="1"/>
  <c r="P18" i="1"/>
  <c r="X17" i="1"/>
  <c r="AN17" i="1"/>
  <c r="T17" i="1"/>
  <c r="AD17" i="1"/>
  <c r="AT17" i="1"/>
  <c r="D17" i="1"/>
  <c r="AB17" i="1"/>
  <c r="AF17" i="1"/>
  <c r="P16" i="1"/>
  <c r="X15" i="1"/>
  <c r="AH15" i="1"/>
  <c r="N15" i="1"/>
  <c r="AL15" i="1"/>
  <c r="T15" i="1"/>
  <c r="AN15" i="1"/>
  <c r="D15" i="1"/>
  <c r="AN13" i="1"/>
  <c r="AT13" i="1"/>
  <c r="L13" i="1"/>
  <c r="H13" i="1"/>
  <c r="Z13" i="1"/>
  <c r="F13" i="1"/>
  <c r="P13" i="1"/>
  <c r="H12" i="1"/>
  <c r="AD12" i="1"/>
  <c r="J12" i="1"/>
  <c r="F12" i="1"/>
  <c r="N12" i="1"/>
  <c r="AN12" i="1"/>
  <c r="L12" i="1"/>
  <c r="V12" i="1"/>
  <c r="V10" i="1"/>
  <c r="AL10" i="1"/>
  <c r="R10" i="1"/>
  <c r="AR10" i="1"/>
  <c r="L10" i="1"/>
  <c r="H10" i="1"/>
  <c r="D10" i="1"/>
  <c r="X10" i="1"/>
  <c r="F9" i="1"/>
  <c r="AR8" i="1"/>
  <c r="H22" i="1"/>
  <c r="AJ13" i="1"/>
  <c r="AR13" i="1"/>
  <c r="T13" i="1"/>
  <c r="X13" i="1"/>
  <c r="J35" i="1"/>
  <c r="D23" i="1"/>
  <c r="H26" i="1"/>
  <c r="D24" i="1"/>
  <c r="V40" i="1"/>
  <c r="L32" i="1"/>
  <c r="J16" i="1"/>
  <c r="H32" i="1"/>
  <c r="N40" i="1"/>
  <c r="AF40" i="1"/>
  <c r="AB40" i="1"/>
  <c r="AL40" i="1"/>
  <c r="AT40" i="1"/>
  <c r="Z36" i="1"/>
  <c r="V36" i="1"/>
  <c r="AJ36" i="1"/>
  <c r="AR36" i="1"/>
  <c r="X32" i="1"/>
  <c r="T32" i="1"/>
  <c r="AH32" i="1"/>
  <c r="AP32" i="1"/>
  <c r="AF28" i="1"/>
  <c r="P28" i="1"/>
  <c r="AD28" i="1"/>
  <c r="AN28" i="1"/>
  <c r="N24" i="1"/>
  <c r="P24" i="1"/>
  <c r="AH24" i="1"/>
  <c r="AP24" i="1"/>
  <c r="AT24" i="1"/>
  <c r="V20" i="1"/>
  <c r="AH20" i="1"/>
  <c r="AP20" i="1"/>
  <c r="AB20" i="1"/>
  <c r="R16" i="1"/>
  <c r="T16" i="1"/>
  <c r="AJ16" i="1"/>
  <c r="AR16" i="1"/>
  <c r="T8" i="1"/>
  <c r="P8" i="1"/>
  <c r="AF8" i="1"/>
  <c r="AL8" i="1"/>
  <c r="AT8" i="1"/>
  <c r="F8" i="1"/>
  <c r="D28" i="1"/>
  <c r="F36" i="1"/>
  <c r="H24" i="1"/>
  <c r="L8" i="1"/>
  <c r="H36" i="1"/>
  <c r="F40" i="1"/>
  <c r="AJ40" i="1"/>
  <c r="L28" i="1"/>
  <c r="J40" i="1"/>
  <c r="H40" i="1"/>
  <c r="R40" i="1"/>
  <c r="P40" i="1"/>
  <c r="AD40" i="1"/>
  <c r="AN40" i="1"/>
  <c r="N36" i="1"/>
  <c r="AF36" i="1"/>
  <c r="AB36" i="1"/>
  <c r="AL36" i="1"/>
  <c r="AT36" i="1"/>
  <c r="Z32" i="1"/>
  <c r="V32" i="1"/>
  <c r="AJ32" i="1"/>
  <c r="AR32" i="1"/>
  <c r="N28" i="1"/>
  <c r="T28" i="1"/>
  <c r="AH28" i="1"/>
  <c r="AP28" i="1"/>
  <c r="R24" i="1"/>
  <c r="T24" i="1"/>
  <c r="AJ24" i="1"/>
  <c r="AB24" i="1"/>
  <c r="Z20" i="1"/>
  <c r="X20" i="1"/>
  <c r="AJ20" i="1"/>
  <c r="AR20" i="1"/>
  <c r="AT20" i="1"/>
  <c r="V16" i="1"/>
  <c r="AD16" i="1"/>
  <c r="AL16" i="1"/>
  <c r="AB16" i="1"/>
  <c r="N8" i="1"/>
  <c r="V8" i="1"/>
  <c r="AD8" i="1"/>
  <c r="AN8" i="1"/>
  <c r="L24" i="1"/>
  <c r="D36" i="1"/>
  <c r="F28" i="1"/>
  <c r="Z40" i="1"/>
  <c r="AR40" i="1"/>
  <c r="L40" i="1"/>
  <c r="F20" i="1"/>
  <c r="X40" i="1"/>
  <c r="T40" i="1"/>
  <c r="AH40" i="1"/>
  <c r="AP40" i="1"/>
  <c r="R36" i="1"/>
  <c r="P36" i="1"/>
  <c r="AD36" i="1"/>
  <c r="AN36" i="1"/>
  <c r="N32" i="1"/>
  <c r="AF32" i="1"/>
  <c r="AB32" i="1"/>
  <c r="AL32" i="1"/>
  <c r="AT32" i="1"/>
  <c r="R28" i="1"/>
  <c r="V28" i="1"/>
  <c r="AJ28" i="1"/>
  <c r="AR28" i="1"/>
  <c r="V24" i="1"/>
  <c r="AD24" i="1"/>
  <c r="AL24" i="1"/>
  <c r="Z24" i="1"/>
  <c r="N20" i="1"/>
  <c r="AD20" i="1"/>
  <c r="AL20" i="1"/>
  <c r="P20" i="1"/>
  <c r="N16" i="1"/>
  <c r="X16" i="1"/>
  <c r="AF16" i="1"/>
  <c r="AN16" i="1"/>
  <c r="AT16" i="1"/>
  <c r="R8" i="1"/>
  <c r="Z8" i="1"/>
  <c r="AH8" i="1"/>
  <c r="AP8" i="1"/>
  <c r="J8" i="1"/>
  <c r="J28" i="1"/>
  <c r="D20" i="1"/>
  <c r="H16" i="1"/>
  <c r="F24" i="1"/>
  <c r="J32" i="1"/>
  <c r="AF12" i="1"/>
  <c r="D32" i="1"/>
  <c r="F16" i="1"/>
  <c r="H20" i="1"/>
  <c r="F10" i="1"/>
  <c r="L33" i="1"/>
  <c r="J33" i="1"/>
  <c r="D12" i="1"/>
  <c r="V41" i="1"/>
  <c r="AB41" i="1"/>
  <c r="AL41" i="1"/>
  <c r="T33" i="1"/>
  <c r="R33" i="1"/>
  <c r="AJ33" i="1"/>
  <c r="AB29" i="1"/>
  <c r="N29" i="1"/>
  <c r="AH29" i="1"/>
  <c r="AP29" i="1"/>
  <c r="N21" i="1"/>
  <c r="Z21" i="1"/>
  <c r="AJ21" i="1"/>
  <c r="T12" i="1"/>
  <c r="AB12" i="1"/>
  <c r="AJ12" i="1"/>
  <c r="J20" i="1"/>
  <c r="L16" i="1"/>
</calcChain>
</file>

<file path=xl/sharedStrings.xml><?xml version="1.0" encoding="utf-8"?>
<sst xmlns="http://schemas.openxmlformats.org/spreadsheetml/2006/main" count="171" uniqueCount="128">
  <si>
    <r>
      <t>Instructions</t>
    </r>
    <r>
      <rPr>
        <sz val="18"/>
        <color theme="0"/>
        <rFont val="Arial"/>
        <family val="2"/>
      </rPr>
      <t xml:space="preserve">: This calculator is for use by healthcare professionals only. In cell B4, enter the amount of calories needed or being provided from Renastep.  
The percentages of DRIs will change based on calories entered. </t>
    </r>
  </si>
  <si>
    <t>Ready-to-drink formula of protein, carbohydrate, fat (including docosahexaenoic acid — DHA), vitamins and minerals for a diet restricted in potassium, chloride, phosphorus, calcium, and vitamin A.
For the dietary management of kidney disease. Suitable from 1 year of age*. 
USE UNDER MEDICAL SUPERVISION. Not for use as a sole source of nutrition. Not for intravenous use. For enteral use only (tube and oral feeding). Regular monitoring of nutritional status and electrolyte levels is required.</t>
  </si>
  <si>
    <t>Calories needed from formula</t>
  </si>
  <si>
    <t>DRI
0-6 months*</t>
  </si>
  <si>
    <t>% DRI
0-6
months*</t>
  </si>
  <si>
    <t>DRI
7-12 months*</t>
  </si>
  <si>
    <t>% DRI
7-12
months*</t>
  </si>
  <si>
    <t>DRI
1-3 years</t>
  </si>
  <si>
    <t>% DRI
1-3
 years</t>
  </si>
  <si>
    <t>DRI 
4-8 years</t>
  </si>
  <si>
    <t>% DRI
4-8
 years</t>
  </si>
  <si>
    <t>DRI 
9-13 years
(M)</t>
  </si>
  <si>
    <t>% DRI
9-13 years
(M)</t>
  </si>
  <si>
    <t>DRI 
9-13 years
(F)</t>
  </si>
  <si>
    <t>% DRI
9-13 years
(F)</t>
  </si>
  <si>
    <t>DRI
14-18 years
(M)</t>
  </si>
  <si>
    <t>% DRI
14-18 years
(M)</t>
  </si>
  <si>
    <t>DRI
14-18 years (F)</t>
  </si>
  <si>
    <t>% DRI
14-18 years
(F)</t>
  </si>
  <si>
    <t>DRI
&lt;19 years
Pregnancy</t>
  </si>
  <si>
    <t>% DRI
&lt;19 years
Pregnancy</t>
  </si>
  <si>
    <t>DRI
&lt;19 years
Lactation</t>
  </si>
  <si>
    <t>% DRI
&lt;19 years
Lactation</t>
  </si>
  <si>
    <t>DRI
19-30 years
(M)</t>
  </si>
  <si>
    <t>% DRI
19-30 years
(M)</t>
  </si>
  <si>
    <t>DRI
19-30 years
(F)</t>
  </si>
  <si>
    <t>% DRI
19-30 years
(F)</t>
  </si>
  <si>
    <t>DRI
19-30 years
Pregnancy</t>
  </si>
  <si>
    <t>% DRI
19-30 years
Pregnancy</t>
  </si>
  <si>
    <t>DRI
19-30 years
Lactation</t>
  </si>
  <si>
    <t>% DRI
19-30 years
Lactation</t>
  </si>
  <si>
    <t>DRI
31-50 years
(M)</t>
  </si>
  <si>
    <t>% DRI
31-50 years
(M)</t>
  </si>
  <si>
    <t>DRI
31-50 years
(F)</t>
  </si>
  <si>
    <t>% DRI
31-50 years
(F)</t>
  </si>
  <si>
    <t>DRI 
31-50 years
Pregnancy</t>
  </si>
  <si>
    <t>% DRI
31-50 years
Pregnancy</t>
  </si>
  <si>
    <t>DRI
31-50 years
Lactation</t>
  </si>
  <si>
    <t>% DRI
31-50 years
Lactation</t>
  </si>
  <si>
    <t>DRI
51-70 years
(M)</t>
  </si>
  <si>
    <t>% DRI
51-70 years
(M)</t>
  </si>
  <si>
    <t>DRI
51-70 years
(F)</t>
  </si>
  <si>
    <t>% DRI
51-70 years
(F)</t>
  </si>
  <si>
    <t>DRI
&gt;70 years
(M)</t>
  </si>
  <si>
    <t>% DRI
&gt;70 years
(M)</t>
  </si>
  <si>
    <t>DRI
&gt;70 years
(F)</t>
  </si>
  <si>
    <t>% DRI
&gt;70 years
(F)</t>
  </si>
  <si>
    <t>Product, ml</t>
  </si>
  <si>
    <t>Calories</t>
  </si>
  <si>
    <t>Protein (Equivalent), g</t>
  </si>
  <si>
    <t>Fat, g</t>
  </si>
  <si>
    <t>Carbohydrate, g</t>
  </si>
  <si>
    <t>VITAMINS</t>
  </si>
  <si>
    <t>DRI 0-6 months*</t>
  </si>
  <si>
    <t>%DRI 0-6 months*</t>
  </si>
  <si>
    <t>DRI 7-12 months*</t>
  </si>
  <si>
    <t>%DRI
 7-12 months*</t>
  </si>
  <si>
    <t>DRI 1-3 yo</t>
  </si>
  <si>
    <t>% DRI 
1-3 yo</t>
  </si>
  <si>
    <t>DRI 4-8 yo</t>
  </si>
  <si>
    <t>% DRI 
4-8 yo</t>
  </si>
  <si>
    <t>DRI 9-13        yo (M)</t>
  </si>
  <si>
    <t>% DRI 9-13 yo (M)</t>
  </si>
  <si>
    <t>DRI 9-13 yo (F)</t>
  </si>
  <si>
    <t>% DRI 9-13 yo (F)</t>
  </si>
  <si>
    <t>DRI  14-18 yo (M)</t>
  </si>
  <si>
    <t>% DRI  14-18 yo (M)</t>
  </si>
  <si>
    <t>DRI  14-18 yo (F)</t>
  </si>
  <si>
    <t>% DRI  14-18 yo (F)</t>
  </si>
  <si>
    <t>DRI  &lt;19 yo Pregnant</t>
  </si>
  <si>
    <t>% DRI  &lt;19 yo Pregnant</t>
  </si>
  <si>
    <t>DRI  &lt;19 yo Lactation</t>
  </si>
  <si>
    <t>% DRI  &lt;19 yo Lactation</t>
  </si>
  <si>
    <t>DRI  19-30 yo (M)</t>
  </si>
  <si>
    <t>% DRI  19-30 yo (M)</t>
  </si>
  <si>
    <t>DRI  19-30 yo (F)</t>
  </si>
  <si>
    <t>% DRI  19-30 yo (F)</t>
  </si>
  <si>
    <t>DRI  
19-30 yo Pregnant</t>
  </si>
  <si>
    <t>% DRI
  19-30 yo Pregnant</t>
  </si>
  <si>
    <t>DRI  
19-30 yo Lactation</t>
  </si>
  <si>
    <t>% DRI  19-30 yo Lactation</t>
  </si>
  <si>
    <t>DRI  
31-50 
yo (M)</t>
  </si>
  <si>
    <t>% DRI  31-50 
yo (M)</t>
  </si>
  <si>
    <t>DRI 
 31-50 yo (F)</t>
  </si>
  <si>
    <t>% DRI  31-50 
yo (F)</t>
  </si>
  <si>
    <t>DRI  
31-50 yo Pregnant</t>
  </si>
  <si>
    <t>% DRI  31-50 yo Pregnant</t>
  </si>
  <si>
    <t>DRI  
31-50 yo Lactation</t>
  </si>
  <si>
    <t>% DRI 
31-50 yo Lactation</t>
  </si>
  <si>
    <t>DRI  
51-70 
yo (M)</t>
  </si>
  <si>
    <t>% DRI 51-70 yo (M)</t>
  </si>
  <si>
    <t>DRI  
51-70 
yo (F)</t>
  </si>
  <si>
    <t>% DRI  51-70 
yo (F)</t>
  </si>
  <si>
    <t>DRI  &gt;70 yo (M)</t>
  </si>
  <si>
    <t>% DRI &gt;70 yo (M)</t>
  </si>
  <si>
    <t>DRI  &gt;70 yo (F)</t>
  </si>
  <si>
    <t>% DRI  &gt;70 yo (F)</t>
  </si>
  <si>
    <t>Vit A, µg RE</t>
  </si>
  <si>
    <r>
      <t>Vit D</t>
    </r>
    <r>
      <rPr>
        <b/>
        <vertAlign val="subscript"/>
        <sz val="10"/>
        <color theme="1"/>
        <rFont val="Arial"/>
        <family val="2"/>
      </rPr>
      <t>3</t>
    </r>
    <r>
      <rPr>
        <b/>
        <sz val="10"/>
        <color theme="1"/>
        <rFont val="Arial"/>
        <family val="2"/>
      </rPr>
      <t>, µg</t>
    </r>
  </si>
  <si>
    <r>
      <t>Vit D</t>
    </r>
    <r>
      <rPr>
        <b/>
        <vertAlign val="subscript"/>
        <sz val="10"/>
        <color theme="1"/>
        <rFont val="Arial"/>
        <family val="2"/>
      </rPr>
      <t>3</t>
    </r>
    <r>
      <rPr>
        <b/>
        <sz val="10"/>
        <color theme="1"/>
        <rFont val="Arial"/>
        <family val="2"/>
      </rPr>
      <t>, IU</t>
    </r>
  </si>
  <si>
    <t>Vit E, mg α-TE</t>
  </si>
  <si>
    <t>Vit K, µg</t>
  </si>
  <si>
    <r>
      <t>Thiamin B</t>
    </r>
    <r>
      <rPr>
        <b/>
        <vertAlign val="subscript"/>
        <sz val="10"/>
        <color theme="1"/>
        <rFont val="Arial"/>
        <family val="2"/>
      </rPr>
      <t>1</t>
    </r>
    <r>
      <rPr>
        <b/>
        <sz val="10"/>
        <color theme="1"/>
        <rFont val="Arial"/>
        <family val="2"/>
      </rPr>
      <t>, mg</t>
    </r>
  </si>
  <si>
    <r>
      <t>Riboflavin B</t>
    </r>
    <r>
      <rPr>
        <b/>
        <vertAlign val="subscript"/>
        <sz val="10"/>
        <color theme="1"/>
        <rFont val="Arial"/>
        <family val="2"/>
      </rPr>
      <t>2</t>
    </r>
    <r>
      <rPr>
        <b/>
        <sz val="10"/>
        <color theme="1"/>
        <rFont val="Arial"/>
        <family val="2"/>
      </rPr>
      <t>, mg</t>
    </r>
  </si>
  <si>
    <r>
      <t>Vit B</t>
    </r>
    <r>
      <rPr>
        <b/>
        <vertAlign val="subscript"/>
        <sz val="10"/>
        <color theme="1"/>
        <rFont val="Arial"/>
        <family val="2"/>
      </rPr>
      <t>6</t>
    </r>
    <r>
      <rPr>
        <b/>
        <sz val="10"/>
        <color theme="1"/>
        <rFont val="Arial"/>
        <family val="2"/>
      </rPr>
      <t>, mg</t>
    </r>
  </si>
  <si>
    <t>Vit B12, µg</t>
  </si>
  <si>
    <r>
      <t>Niacin (B</t>
    </r>
    <r>
      <rPr>
        <b/>
        <vertAlign val="subscript"/>
        <sz val="10"/>
        <color theme="1"/>
        <rFont val="Arial"/>
        <family val="2"/>
      </rPr>
      <t>3</t>
    </r>
    <r>
      <rPr>
        <b/>
        <sz val="10"/>
        <color theme="1"/>
        <rFont val="Arial"/>
        <family val="2"/>
      </rPr>
      <t>), mg</t>
    </r>
  </si>
  <si>
    <t>Folic Acid, µg</t>
  </si>
  <si>
    <r>
      <t>Pantothenic Acid (B</t>
    </r>
    <r>
      <rPr>
        <b/>
        <vertAlign val="subscript"/>
        <sz val="10"/>
        <color theme="1"/>
        <rFont val="Arial"/>
        <family val="2"/>
      </rPr>
      <t>5</t>
    </r>
    <r>
      <rPr>
        <b/>
        <sz val="10"/>
        <color theme="1"/>
        <rFont val="Arial"/>
        <family val="2"/>
      </rPr>
      <t>), mg</t>
    </r>
  </si>
  <si>
    <t>Biotin, µg</t>
  </si>
  <si>
    <t>Vit C, mg</t>
  </si>
  <si>
    <t>Choline, mg</t>
  </si>
  <si>
    <t xml:space="preserve">MINERALS </t>
  </si>
  <si>
    <t>% DRI  19-30 yo Pregnant</t>
  </si>
  <si>
    <t>Calcium, mg</t>
  </si>
  <si>
    <t>Phosphorus, mg</t>
  </si>
  <si>
    <t>Magnesium, mg</t>
  </si>
  <si>
    <t>Iron, mg</t>
  </si>
  <si>
    <t>Zinc, mg</t>
  </si>
  <si>
    <t>Manganese, mg</t>
  </si>
  <si>
    <t>Copper, mg</t>
  </si>
  <si>
    <t>Iodine, µg</t>
  </si>
  <si>
    <t>Molybdenum, µg</t>
  </si>
  <si>
    <t>Chromium, µg</t>
  </si>
  <si>
    <t>Selenium, µg</t>
  </si>
  <si>
    <t>Sodium, mg</t>
  </si>
  <si>
    <t>Potassium, mg</t>
  </si>
  <si>
    <t>Chloride,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</si>
</sst>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Product, g &quot;\ 0.0"/>
    <numFmt numFmtId="166" formatCode="0;[Red]0"/>
    <numFmt numFmtId="167" formatCode="0.0;[Red]0.0"/>
    <numFmt numFmtId="168" formatCode="0.00;[Red]0.00"/>
    <numFmt numFmtId="169" formatCode="0.000"/>
  </numFmts>
  <fonts count="17">
    <font>
      <sz val="11"/>
      <color theme="1"/>
      <name val="Calibri"/>
      <family val="2"/>
      <scheme val="minor"/>
    </font>
    <font>
      <sz val="10"/>
      <name val="Arial"/>
      <family val="2"/>
    </font>
    <font>
      <sz val="11"/>
      <color indexed="8"/>
      <name val="Calibri"/>
      <family val="2"/>
    </font>
    <font>
      <sz val="10"/>
      <color indexed="8"/>
      <name val="Arial"/>
      <family val="2"/>
    </font>
    <font>
      <sz val="10"/>
      <color theme="0"/>
      <name val="Arial"/>
      <family val="2"/>
    </font>
    <font>
      <b/>
      <sz val="10"/>
      <color theme="1"/>
      <name val="Arial"/>
      <family val="2"/>
    </font>
    <font>
      <b/>
      <sz val="12"/>
      <color theme="1"/>
      <name val="Arial"/>
      <family val="2"/>
    </font>
    <font>
      <b/>
      <vertAlign val="subscript"/>
      <sz val="10"/>
      <color theme="1"/>
      <name val="Arial"/>
      <family val="2"/>
    </font>
    <font>
      <b/>
      <sz val="14"/>
      <color theme="0"/>
      <name val="Arial"/>
      <family val="2"/>
    </font>
    <font>
      <b/>
      <sz val="16"/>
      <color theme="1"/>
      <name val="Arial"/>
      <family val="2"/>
    </font>
    <font>
      <b/>
      <sz val="16"/>
      <color theme="0"/>
      <name val="Arial"/>
      <family val="2"/>
    </font>
    <font>
      <sz val="11"/>
      <color theme="1"/>
      <name val="Arial"/>
      <family val="2"/>
    </font>
    <font>
      <b/>
      <sz val="18"/>
      <color theme="0"/>
      <name val="Arial"/>
      <family val="2"/>
    </font>
    <font>
      <sz val="18"/>
      <color theme="0"/>
      <name val="Arial"/>
      <family val="2"/>
    </font>
    <font>
      <sz val="16"/>
      <color rgb="FF007F6E"/>
      <name val="Arial"/>
      <family val="2"/>
    </font>
    <font>
      <sz val="14"/>
      <name val="Arial"/>
      <family val="2"/>
    </font>
    <font>
      <b/>
      <sz val="14"/>
      <color rgb="FF007F6E"/>
      <name val="Arial"/>
      <family val="2"/>
    </font>
  </fonts>
  <fills count="19">
    <fill>
      <patternFill patternType="none"/>
    </fill>
    <fill>
      <patternFill patternType="gray125"/>
    </fill>
    <fill>
      <patternFill patternType="solid">
        <fgColor indexed="22"/>
        <bgColor indexed="22"/>
      </patternFill>
    </fill>
    <fill>
      <patternFill patternType="lightGray">
        <fgColor indexed="22"/>
        <bgColor indexed="22"/>
      </patternFill>
    </fill>
    <fill>
      <patternFill patternType="solid">
        <fgColor indexed="22"/>
        <bgColor indexed="24"/>
      </patternFill>
    </fill>
    <fill>
      <patternFill patternType="solid">
        <fgColor indexed="65"/>
        <bgColor indexed="22"/>
      </patternFill>
    </fill>
    <fill>
      <patternFill patternType="lightGray">
        <fgColor indexed="22"/>
      </patternFill>
    </fill>
    <fill>
      <patternFill patternType="lightGray">
        <fgColor indexed="22"/>
        <bgColor indexed="9"/>
      </patternFill>
    </fill>
    <fill>
      <patternFill patternType="solid">
        <fgColor indexed="9"/>
        <bgColor indexed="64"/>
      </patternFill>
    </fill>
    <fill>
      <patternFill patternType="solid">
        <fgColor indexed="9"/>
        <bgColor indexed="24"/>
      </patternFill>
    </fill>
    <fill>
      <patternFill patternType="solid">
        <fgColor indexed="22"/>
        <bgColor indexed="64"/>
      </patternFill>
    </fill>
    <fill>
      <patternFill patternType="lightGray">
        <fgColor indexed="22"/>
        <bgColor rgb="FF57DABD"/>
      </patternFill>
    </fill>
    <fill>
      <patternFill patternType="solid">
        <fgColor rgb="FF30A895"/>
        <bgColor indexed="64"/>
      </patternFill>
    </fill>
    <fill>
      <patternFill patternType="lightGray">
        <fgColor indexed="22"/>
        <bgColor theme="0" tint="-0.34998626667073579"/>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F6E"/>
        <bgColor indexed="64"/>
      </patternFill>
    </fill>
    <fill>
      <patternFill patternType="solid">
        <fgColor theme="6"/>
        <bgColor indexed="64"/>
      </patternFill>
    </fill>
    <fill>
      <patternFill patternType="lightGray">
        <fgColor indexed="22"/>
        <bgColor theme="6" tint="0.39997558519241921"/>
      </patternFill>
    </fill>
  </fills>
  <borders count="91">
    <border>
      <left/>
      <right/>
      <top/>
      <bottom/>
      <diagonal/>
    </border>
    <border>
      <left/>
      <right/>
      <top style="medium">
        <color indexed="64"/>
      </top>
      <bottom style="medium">
        <color indexed="64"/>
      </bottom>
      <diagonal/>
    </border>
    <border>
      <left style="thin">
        <color indexed="8"/>
      </left>
      <right style="thick">
        <color indexed="64"/>
      </right>
      <top style="medium">
        <color indexed="64"/>
      </top>
      <bottom/>
      <diagonal/>
    </border>
    <border>
      <left style="thick">
        <color indexed="64"/>
      </left>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ck">
        <color indexed="64"/>
      </right>
      <top/>
      <bottom style="thin">
        <color indexed="8"/>
      </bottom>
      <diagonal/>
    </border>
    <border>
      <left style="thick">
        <color indexed="64"/>
      </left>
      <right style="thin">
        <color indexed="64"/>
      </right>
      <top/>
      <bottom style="thin">
        <color indexed="64"/>
      </bottom>
      <diagonal/>
    </border>
    <border>
      <left style="thin">
        <color indexed="8"/>
      </left>
      <right style="thick">
        <color indexed="64"/>
      </right>
      <top style="thin">
        <color indexed="8"/>
      </top>
      <bottom style="thin">
        <color indexed="8"/>
      </bottom>
      <diagonal/>
    </border>
    <border>
      <left style="thick">
        <color indexed="64"/>
      </left>
      <right/>
      <top style="thin">
        <color indexed="8"/>
      </top>
      <bottom style="thin">
        <color indexed="8"/>
      </bottom>
      <diagonal/>
    </border>
    <border>
      <left style="thick">
        <color indexed="64"/>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style="thin">
        <color indexed="64"/>
      </right>
      <top style="thin">
        <color indexed="8"/>
      </top>
      <bottom/>
      <diagonal/>
    </border>
    <border>
      <left style="thick">
        <color indexed="64"/>
      </left>
      <right style="thin">
        <color indexed="8"/>
      </right>
      <top style="thin">
        <color indexed="8"/>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8"/>
      </bottom>
      <diagonal/>
    </border>
    <border>
      <left style="thick">
        <color indexed="64"/>
      </left>
      <right/>
      <top style="thin">
        <color indexed="8"/>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8"/>
      </right>
      <top style="medium">
        <color indexed="64"/>
      </top>
      <bottom/>
      <diagonal/>
    </border>
    <border>
      <left style="thin">
        <color indexed="8"/>
      </left>
      <right/>
      <top style="medium">
        <color indexed="64"/>
      </top>
      <bottom/>
      <diagonal/>
    </border>
    <border>
      <left/>
      <right style="thick">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8"/>
      </right>
      <top style="thin">
        <color indexed="8"/>
      </top>
      <bottom style="thin">
        <color indexed="64"/>
      </bottom>
      <diagonal/>
    </border>
    <border>
      <left/>
      <right style="thick">
        <color indexed="64"/>
      </right>
      <top style="thin">
        <color indexed="8"/>
      </top>
      <bottom style="thin">
        <color indexed="64"/>
      </bottom>
      <diagonal/>
    </border>
    <border>
      <left style="thick">
        <color indexed="64"/>
      </left>
      <right style="thin">
        <color indexed="64"/>
      </right>
      <top style="medium">
        <color indexed="64"/>
      </top>
      <bottom style="thin">
        <color indexed="8"/>
      </bottom>
      <diagonal/>
    </border>
    <border>
      <left style="thin">
        <color indexed="8"/>
      </left>
      <right/>
      <top/>
      <bottom style="thin">
        <color indexed="8"/>
      </bottom>
      <diagonal/>
    </border>
    <border>
      <left style="thick">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8"/>
      </top>
      <bottom style="thin">
        <color indexed="8"/>
      </bottom>
      <diagonal/>
    </border>
    <border>
      <left style="thin">
        <color indexed="64"/>
      </left>
      <right style="thick">
        <color indexed="64"/>
      </right>
      <top style="thin">
        <color indexed="8"/>
      </top>
      <bottom style="thin">
        <color indexed="8"/>
      </bottom>
      <diagonal/>
    </border>
    <border>
      <left style="thin">
        <color indexed="8"/>
      </left>
      <right/>
      <top style="thin">
        <color indexed="8"/>
      </top>
      <bottom/>
      <diagonal/>
    </border>
    <border>
      <left/>
      <right style="thick">
        <color indexed="64"/>
      </right>
      <top/>
      <bottom style="thin">
        <color indexed="8"/>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theme="1"/>
      </left>
      <right/>
      <top/>
      <bottom/>
      <diagonal/>
    </border>
    <border>
      <left style="medium">
        <color theme="1"/>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s>
  <cellStyleXfs count="11">
    <xf numFmtId="0" fontId="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9" fontId="3" fillId="2" borderId="2" xfId="2" applyNumberFormat="1" applyFont="1" applyFill="1" applyBorder="1"/>
    <xf numFmtId="1" fontId="3" fillId="3" borderId="3" xfId="2" applyNumberFormat="1" applyFont="1" applyFill="1" applyBorder="1"/>
    <xf numFmtId="9" fontId="3" fillId="4" borderId="2" xfId="2" applyNumberFormat="1" applyFont="1" applyFill="1" applyBorder="1"/>
    <xf numFmtId="9" fontId="3" fillId="5" borderId="4" xfId="2" applyNumberFormat="1" applyFont="1" applyFill="1" applyBorder="1"/>
    <xf numFmtId="1" fontId="3" fillId="6" borderId="5" xfId="2" applyNumberFormat="1" applyFont="1" applyFill="1" applyBorder="1"/>
    <xf numFmtId="9" fontId="3" fillId="0" borderId="4" xfId="2" applyNumberFormat="1" applyFont="1" applyBorder="1"/>
    <xf numFmtId="0" fontId="3" fillId="6" borderId="5" xfId="2" applyFont="1" applyFill="1" applyBorder="1"/>
    <xf numFmtId="9" fontId="3" fillId="0" borderId="6" xfId="2" applyNumberFormat="1" applyFont="1" applyBorder="1"/>
    <xf numFmtId="0" fontId="3" fillId="7" borderId="5" xfId="2" applyFont="1" applyFill="1" applyBorder="1"/>
    <xf numFmtId="9" fontId="3" fillId="8" borderId="7" xfId="2" applyNumberFormat="1" applyFont="1" applyFill="1" applyBorder="1"/>
    <xf numFmtId="0" fontId="1" fillId="6" borderId="5" xfId="2" applyFill="1" applyBorder="1"/>
    <xf numFmtId="9" fontId="1" fillId="0" borderId="8" xfId="10" applyFont="1" applyBorder="1" applyProtection="1"/>
    <xf numFmtId="0" fontId="1" fillId="6" borderId="9" xfId="2" applyFill="1" applyBorder="1"/>
    <xf numFmtId="0" fontId="1" fillId="6" borderId="10" xfId="2" applyFill="1" applyBorder="1"/>
    <xf numFmtId="1" fontId="3" fillId="3" borderId="5" xfId="2" applyNumberFormat="1" applyFont="1" applyFill="1" applyBorder="1"/>
    <xf numFmtId="9" fontId="3" fillId="4" borderId="4" xfId="2" applyNumberFormat="1" applyFont="1" applyFill="1" applyBorder="1"/>
    <xf numFmtId="9" fontId="3" fillId="4" borderId="11" xfId="2" applyNumberFormat="1" applyFont="1" applyFill="1" applyBorder="1"/>
    <xf numFmtId="0" fontId="3" fillId="3" borderId="12" xfId="2" applyFont="1" applyFill="1" applyBorder="1"/>
    <xf numFmtId="9" fontId="3" fillId="9" borderId="13" xfId="2" applyNumberFormat="1" applyFont="1" applyFill="1" applyBorder="1"/>
    <xf numFmtId="1" fontId="3" fillId="7" borderId="14" xfId="2" applyNumberFormat="1" applyFont="1" applyFill="1" applyBorder="1"/>
    <xf numFmtId="0" fontId="3" fillId="3" borderId="5" xfId="2" applyFont="1" applyFill="1" applyBorder="1"/>
    <xf numFmtId="0" fontId="3" fillId="7" borderId="15" xfId="6" applyFont="1" applyFill="1" applyBorder="1"/>
    <xf numFmtId="9" fontId="3" fillId="9" borderId="16" xfId="2" applyNumberFormat="1" applyFont="1" applyFill="1" applyBorder="1"/>
    <xf numFmtId="0" fontId="3" fillId="6" borderId="17" xfId="8" applyFont="1" applyFill="1" applyBorder="1"/>
    <xf numFmtId="1" fontId="1" fillId="6" borderId="10" xfId="2" applyNumberFormat="1" applyFill="1" applyBorder="1"/>
    <xf numFmtId="9" fontId="1" fillId="0" borderId="8" xfId="2" applyNumberFormat="1" applyBorder="1"/>
    <xf numFmtId="1" fontId="1" fillId="6" borderId="9" xfId="2" applyNumberFormat="1" applyFill="1" applyBorder="1"/>
    <xf numFmtId="9" fontId="1" fillId="0" borderId="7" xfId="2" applyNumberFormat="1" applyBorder="1"/>
    <xf numFmtId="9" fontId="1" fillId="0" borderId="4" xfId="10" applyFont="1" applyBorder="1" applyProtection="1"/>
    <xf numFmtId="9" fontId="1" fillId="0" borderId="7" xfId="10" applyFont="1" applyBorder="1" applyProtection="1"/>
    <xf numFmtId="0" fontId="3" fillId="3" borderId="15" xfId="6" applyFont="1" applyFill="1" applyBorder="1"/>
    <xf numFmtId="9" fontId="3" fillId="4" borderId="16" xfId="2" applyNumberFormat="1" applyFont="1" applyFill="1" applyBorder="1"/>
    <xf numFmtId="0" fontId="3" fillId="3" borderId="17" xfId="8" applyFont="1" applyFill="1" applyBorder="1"/>
    <xf numFmtId="9" fontId="3" fillId="4" borderId="6" xfId="2" applyNumberFormat="1" applyFont="1" applyFill="1" applyBorder="1"/>
    <xf numFmtId="9" fontId="1" fillId="10" borderId="8" xfId="10" applyFont="1" applyFill="1" applyBorder="1" applyProtection="1"/>
    <xf numFmtId="9" fontId="1" fillId="10" borderId="4" xfId="10" applyFont="1" applyFill="1" applyBorder="1" applyProtection="1"/>
    <xf numFmtId="9" fontId="1" fillId="10" borderId="7" xfId="10" applyFont="1" applyFill="1" applyBorder="1" applyProtection="1"/>
    <xf numFmtId="0" fontId="3" fillId="7" borderId="18" xfId="6" applyFont="1" applyFill="1" applyBorder="1"/>
    <xf numFmtId="0" fontId="3" fillId="6" borderId="19" xfId="8" applyFont="1" applyFill="1" applyBorder="1"/>
    <xf numFmtId="0" fontId="3" fillId="3" borderId="21" xfId="2" applyFont="1" applyFill="1" applyBorder="1" applyAlignment="1">
      <alignment horizontal="right"/>
    </xf>
    <xf numFmtId="166" fontId="3" fillId="3" borderId="23" xfId="2" applyNumberFormat="1" applyFont="1" applyFill="1" applyBorder="1"/>
    <xf numFmtId="166" fontId="3" fillId="7" borderId="14" xfId="2" applyNumberFormat="1" applyFont="1" applyFill="1" applyBorder="1"/>
    <xf numFmtId="166" fontId="3" fillId="3" borderId="14" xfId="2" applyNumberFormat="1" applyFont="1" applyFill="1" applyBorder="1"/>
    <xf numFmtId="167" fontId="3" fillId="7" borderId="14" xfId="2" applyNumberFormat="1" applyFont="1" applyFill="1" applyBorder="1"/>
    <xf numFmtId="0" fontId="3" fillId="7" borderId="17" xfId="2" applyFont="1" applyFill="1" applyBorder="1"/>
    <xf numFmtId="166" fontId="3" fillId="3" borderId="24" xfId="2" applyNumberFormat="1" applyFont="1" applyFill="1" applyBorder="1"/>
    <xf numFmtId="166" fontId="3" fillId="7" borderId="5" xfId="2" applyNumberFormat="1" applyFont="1" applyFill="1" applyBorder="1"/>
    <xf numFmtId="0" fontId="3" fillId="7" borderId="5" xfId="2" applyFont="1" applyFill="1" applyBorder="1" applyAlignment="1">
      <alignment horizontal="right"/>
    </xf>
    <xf numFmtId="9" fontId="3" fillId="9" borderId="4" xfId="2" applyNumberFormat="1" applyFont="1" applyFill="1" applyBorder="1" applyAlignment="1">
      <alignment horizontal="right"/>
    </xf>
    <xf numFmtId="166" fontId="3" fillId="3" borderId="5" xfId="2" applyNumberFormat="1" applyFont="1" applyFill="1" applyBorder="1"/>
    <xf numFmtId="166" fontId="3" fillId="7" borderId="25" xfId="2" applyNumberFormat="1" applyFont="1" applyFill="1" applyBorder="1"/>
    <xf numFmtId="0" fontId="3" fillId="7" borderId="25" xfId="2" applyFont="1" applyFill="1" applyBorder="1" applyAlignment="1">
      <alignment horizontal="right"/>
    </xf>
    <xf numFmtId="9" fontId="1" fillId="0" borderId="27" xfId="10" applyFont="1" applyBorder="1" applyProtection="1"/>
    <xf numFmtId="9" fontId="1" fillId="0" borderId="26" xfId="10" applyFont="1" applyBorder="1" applyProtection="1"/>
    <xf numFmtId="9" fontId="1" fillId="0" borderId="28" xfId="10" applyFont="1" applyBorder="1" applyProtection="1"/>
    <xf numFmtId="2" fontId="3" fillId="3" borderId="9" xfId="2" applyNumberFormat="1" applyFont="1" applyFill="1" applyBorder="1"/>
    <xf numFmtId="2" fontId="3" fillId="3" borderId="29" xfId="2" applyNumberFormat="1" applyFont="1" applyFill="1" applyBorder="1"/>
    <xf numFmtId="2" fontId="3" fillId="6" borderId="9" xfId="2" applyNumberFormat="1" applyFont="1" applyFill="1" applyBorder="1"/>
    <xf numFmtId="2" fontId="3" fillId="7" borderId="31" xfId="2" applyNumberFormat="1" applyFont="1" applyFill="1" applyBorder="1"/>
    <xf numFmtId="2" fontId="3" fillId="3" borderId="31" xfId="2" applyNumberFormat="1" applyFont="1" applyFill="1" applyBorder="1"/>
    <xf numFmtId="9" fontId="3" fillId="3" borderId="9" xfId="2" applyNumberFormat="1" applyFont="1" applyFill="1" applyBorder="1"/>
    <xf numFmtId="0" fontId="3" fillId="3" borderId="35" xfId="2" applyFont="1" applyFill="1" applyBorder="1"/>
    <xf numFmtId="9" fontId="3" fillId="4" borderId="36" xfId="2" applyNumberFormat="1" applyFont="1" applyFill="1" applyBorder="1"/>
    <xf numFmtId="9" fontId="3" fillId="4" borderId="37" xfId="2" applyNumberFormat="1" applyFont="1" applyFill="1" applyBorder="1"/>
    <xf numFmtId="0" fontId="1" fillId="3" borderId="38" xfId="2" applyFill="1" applyBorder="1"/>
    <xf numFmtId="9" fontId="1" fillId="10" borderId="39" xfId="2" applyNumberFormat="1" applyFill="1" applyBorder="1"/>
    <xf numFmtId="0" fontId="1" fillId="3" borderId="40" xfId="2" applyFill="1" applyBorder="1"/>
    <xf numFmtId="9" fontId="1" fillId="10" borderId="41" xfId="2" applyNumberFormat="1" applyFill="1" applyBorder="1"/>
    <xf numFmtId="0" fontId="1" fillId="3" borderId="42" xfId="2" applyFill="1" applyBorder="1"/>
    <xf numFmtId="9" fontId="1" fillId="10" borderId="39" xfId="10" applyFont="1" applyFill="1" applyBorder="1" applyProtection="1"/>
    <xf numFmtId="9" fontId="1" fillId="10" borderId="43" xfId="10" applyFont="1" applyFill="1" applyBorder="1" applyProtection="1"/>
    <xf numFmtId="9" fontId="1" fillId="10" borderId="41" xfId="10" applyFont="1" applyFill="1" applyBorder="1" applyProtection="1"/>
    <xf numFmtId="9" fontId="3" fillId="0" borderId="7" xfId="2" applyNumberFormat="1" applyFont="1" applyBorder="1"/>
    <xf numFmtId="0" fontId="1" fillId="0" borderId="8" xfId="2" applyBorder="1"/>
    <xf numFmtId="0" fontId="1" fillId="0" borderId="4" xfId="2" applyBorder="1"/>
    <xf numFmtId="0" fontId="1" fillId="0" borderId="7" xfId="2" applyBorder="1"/>
    <xf numFmtId="9" fontId="3" fillId="4" borderId="7" xfId="2" applyNumberFormat="1" applyFont="1" applyFill="1" applyBorder="1"/>
    <xf numFmtId="0" fontId="3" fillId="3" borderId="44" xfId="2" applyFont="1" applyFill="1" applyBorder="1"/>
    <xf numFmtId="9" fontId="3" fillId="4" borderId="45" xfId="2" applyNumberFormat="1" applyFont="1" applyFill="1" applyBorder="1"/>
    <xf numFmtId="0" fontId="1" fillId="3" borderId="10" xfId="2" applyFill="1" applyBorder="1"/>
    <xf numFmtId="9" fontId="1" fillId="10" borderId="8" xfId="2" applyNumberFormat="1" applyFill="1" applyBorder="1"/>
    <xf numFmtId="0" fontId="1" fillId="3" borderId="9" xfId="2" applyFill="1" applyBorder="1"/>
    <xf numFmtId="9" fontId="1" fillId="10" borderId="7" xfId="2" applyNumberFormat="1" applyFill="1" applyBorder="1"/>
    <xf numFmtId="0" fontId="1" fillId="3" borderId="5" xfId="2" applyFill="1" applyBorder="1"/>
    <xf numFmtId="0" fontId="3" fillId="3" borderId="46" xfId="6" applyFont="1" applyFill="1" applyBorder="1"/>
    <xf numFmtId="0" fontId="3" fillId="3" borderId="48" xfId="8" applyFont="1" applyFill="1" applyBorder="1"/>
    <xf numFmtId="1" fontId="1" fillId="3" borderId="38" xfId="2" applyNumberFormat="1" applyFill="1" applyBorder="1"/>
    <xf numFmtId="1" fontId="1" fillId="3" borderId="40" xfId="2" applyNumberFormat="1" applyFill="1" applyBorder="1"/>
    <xf numFmtId="0" fontId="1" fillId="3" borderId="12" xfId="2" applyFill="1" applyBorder="1"/>
    <xf numFmtId="9" fontId="1" fillId="10" borderId="49" xfId="10" applyFont="1" applyFill="1" applyBorder="1" applyProtection="1"/>
    <xf numFmtId="0" fontId="1" fillId="3" borderId="50" xfId="2" applyFill="1" applyBorder="1"/>
    <xf numFmtId="9" fontId="1" fillId="10" borderId="51" xfId="10" applyFont="1" applyFill="1" applyBorder="1" applyProtection="1"/>
    <xf numFmtId="0" fontId="1" fillId="3" borderId="52" xfId="2" applyFill="1" applyBorder="1"/>
    <xf numFmtId="9" fontId="1" fillId="10" borderId="53" xfId="10" applyFont="1" applyFill="1" applyBorder="1" applyProtection="1"/>
    <xf numFmtId="0" fontId="3" fillId="6" borderId="15" xfId="6" applyFont="1" applyFill="1" applyBorder="1"/>
    <xf numFmtId="9" fontId="3" fillId="9" borderId="6" xfId="2" applyNumberFormat="1" applyFont="1" applyFill="1" applyBorder="1"/>
    <xf numFmtId="1" fontId="3" fillId="7" borderId="54" xfId="2" applyNumberFormat="1" applyFont="1" applyFill="1" applyBorder="1"/>
    <xf numFmtId="9" fontId="3" fillId="9" borderId="55" xfId="2" applyNumberFormat="1" applyFont="1" applyFill="1" applyBorder="1"/>
    <xf numFmtId="1" fontId="3" fillId="7" borderId="31" xfId="2" applyNumberFormat="1" applyFont="1" applyFill="1" applyBorder="1"/>
    <xf numFmtId="1" fontId="1" fillId="3" borderId="10" xfId="2" applyNumberFormat="1" applyFill="1" applyBorder="1"/>
    <xf numFmtId="1" fontId="1" fillId="3" borderId="9" xfId="2" applyNumberFormat="1" applyFill="1" applyBorder="1"/>
    <xf numFmtId="164" fontId="1" fillId="3" borderId="10" xfId="2" applyNumberFormat="1" applyFill="1" applyBorder="1"/>
    <xf numFmtId="164" fontId="1" fillId="3" borderId="9" xfId="2" applyNumberFormat="1" applyFill="1" applyBorder="1"/>
    <xf numFmtId="164" fontId="1" fillId="6" borderId="10" xfId="2" applyNumberFormat="1" applyFill="1" applyBorder="1"/>
    <xf numFmtId="164" fontId="1" fillId="6" borderId="9" xfId="2" applyNumberFormat="1" applyFill="1" applyBorder="1"/>
    <xf numFmtId="0" fontId="3" fillId="3" borderId="48" xfId="2" applyFont="1" applyFill="1" applyBorder="1"/>
    <xf numFmtId="9" fontId="3" fillId="4" borderId="56" xfId="2" applyNumberFormat="1" applyFont="1" applyFill="1" applyBorder="1"/>
    <xf numFmtId="1" fontId="1" fillId="3" borderId="52" xfId="2" applyNumberFormat="1" applyFill="1" applyBorder="1"/>
    <xf numFmtId="9" fontId="1" fillId="10" borderId="49" xfId="2" applyNumberFormat="1" applyFill="1" applyBorder="1"/>
    <xf numFmtId="1" fontId="1" fillId="3" borderId="50" xfId="2" applyNumberFormat="1" applyFill="1" applyBorder="1"/>
    <xf numFmtId="9" fontId="1" fillId="10" borderId="53" xfId="2" applyNumberFormat="1" applyFill="1" applyBorder="1"/>
    <xf numFmtId="9" fontId="1" fillId="0" borderId="49" xfId="2" applyNumberFormat="1" applyBorder="1"/>
    <xf numFmtId="9" fontId="1" fillId="0" borderId="53" xfId="2" applyNumberFormat="1" applyBorder="1"/>
    <xf numFmtId="0" fontId="3" fillId="3" borderId="17" xfId="2" applyFont="1" applyFill="1" applyBorder="1"/>
    <xf numFmtId="0" fontId="3" fillId="3" borderId="19" xfId="2" applyFont="1" applyFill="1" applyBorder="1"/>
    <xf numFmtId="1" fontId="1" fillId="6" borderId="58" xfId="2" applyNumberFormat="1" applyFill="1" applyBorder="1"/>
    <xf numFmtId="9" fontId="1" fillId="0" borderId="59" xfId="2" applyNumberFormat="1" applyBorder="1"/>
    <xf numFmtId="1" fontId="1" fillId="6" borderId="33" xfId="2" applyNumberFormat="1" applyFill="1" applyBorder="1"/>
    <xf numFmtId="9" fontId="1" fillId="0" borderId="60" xfId="2" applyNumberFormat="1" applyBorder="1"/>
    <xf numFmtId="0" fontId="1" fillId="6" borderId="25" xfId="2" applyFill="1" applyBorder="1"/>
    <xf numFmtId="0" fontId="1" fillId="6" borderId="33" xfId="2" applyFill="1" applyBorder="1"/>
    <xf numFmtId="0" fontId="1" fillId="6" borderId="58" xfId="2" applyFill="1" applyBorder="1"/>
    <xf numFmtId="0" fontId="4" fillId="11" borderId="61" xfId="2" applyFont="1" applyFill="1" applyBorder="1" applyAlignment="1">
      <alignment horizontal="center" vertical="center" wrapText="1"/>
    </xf>
    <xf numFmtId="0" fontId="4" fillId="11" borderId="63" xfId="2" applyFont="1" applyFill="1" applyBorder="1" applyAlignment="1">
      <alignment horizontal="center" vertical="center" wrapText="1"/>
    </xf>
    <xf numFmtId="0" fontId="4" fillId="11" borderId="64" xfId="2" applyFont="1" applyFill="1" applyBorder="1" applyAlignment="1">
      <alignment horizontal="center" vertical="center" wrapText="1"/>
    </xf>
    <xf numFmtId="0" fontId="4" fillId="11" borderId="63" xfId="2" applyFont="1" applyFill="1" applyBorder="1" applyAlignment="1">
      <alignment horizontal="center" wrapText="1"/>
    </xf>
    <xf numFmtId="0" fontId="4" fillId="12" borderId="65" xfId="2" applyFont="1" applyFill="1" applyBorder="1" applyAlignment="1">
      <alignment horizontal="center" vertical="center" wrapText="1"/>
    </xf>
    <xf numFmtId="0" fontId="4" fillId="12" borderId="66" xfId="2" applyFont="1" applyFill="1" applyBorder="1" applyAlignment="1">
      <alignment horizontal="center" vertical="center" wrapText="1"/>
    </xf>
    <xf numFmtId="0" fontId="4" fillId="12" borderId="66" xfId="2" applyFont="1" applyFill="1" applyBorder="1" applyAlignment="1">
      <alignment horizontal="center" wrapText="1"/>
    </xf>
    <xf numFmtId="0" fontId="4" fillId="11" borderId="64" xfId="2" applyFont="1" applyFill="1" applyBorder="1" applyAlignment="1">
      <alignment horizontal="center" wrapText="1"/>
    </xf>
    <xf numFmtId="0" fontId="4" fillId="13" borderId="61" xfId="2" applyFont="1" applyFill="1" applyBorder="1" applyAlignment="1">
      <alignment horizontal="center" vertical="center" wrapText="1"/>
    </xf>
    <xf numFmtId="0" fontId="4" fillId="14" borderId="62" xfId="2" applyFont="1" applyFill="1" applyBorder="1" applyAlignment="1">
      <alignment horizontal="center" vertical="center" wrapText="1"/>
    </xf>
    <xf numFmtId="0" fontId="4" fillId="13" borderId="63" xfId="2" applyFont="1" applyFill="1" applyBorder="1" applyAlignment="1">
      <alignment horizontal="center" vertical="center" wrapText="1"/>
    </xf>
    <xf numFmtId="1" fontId="5" fillId="4" borderId="67" xfId="2" applyNumberFormat="1" applyFont="1" applyFill="1" applyBorder="1"/>
    <xf numFmtId="1" fontId="5" fillId="9" borderId="56" xfId="2" applyNumberFormat="1" applyFont="1" applyFill="1" applyBorder="1"/>
    <xf numFmtId="164" fontId="5" fillId="4" borderId="36" xfId="2" applyNumberFormat="1" applyFont="1" applyFill="1" applyBorder="1"/>
    <xf numFmtId="1" fontId="5" fillId="3" borderId="9" xfId="2" applyNumberFormat="1" applyFont="1" applyFill="1" applyBorder="1"/>
    <xf numFmtId="1" fontId="5" fillId="4" borderId="47" xfId="2" applyNumberFormat="1" applyFont="1" applyFill="1" applyBorder="1"/>
    <xf numFmtId="164" fontId="5" fillId="0" borderId="47" xfId="2" applyNumberFormat="1" applyFont="1" applyBorder="1"/>
    <xf numFmtId="1" fontId="5" fillId="9" borderId="16" xfId="2" applyNumberFormat="1" applyFont="1" applyFill="1" applyBorder="1"/>
    <xf numFmtId="164" fontId="5" fillId="4" borderId="16" xfId="2" applyNumberFormat="1" applyFont="1" applyFill="1" applyBorder="1"/>
    <xf numFmtId="164" fontId="5" fillId="9" borderId="16" xfId="2" applyNumberFormat="1" applyFont="1" applyFill="1" applyBorder="1"/>
    <xf numFmtId="2" fontId="5" fillId="4" borderId="16" xfId="2" applyNumberFormat="1" applyFont="1" applyFill="1" applyBorder="1"/>
    <xf numFmtId="2" fontId="5" fillId="9" borderId="16" xfId="2" applyNumberFormat="1" applyFont="1" applyFill="1" applyBorder="1"/>
    <xf numFmtId="1" fontId="5" fillId="4" borderId="56" xfId="2" applyNumberFormat="1" applyFont="1" applyFill="1" applyBorder="1"/>
    <xf numFmtId="1" fontId="5" fillId="9" borderId="68" xfId="2" applyNumberFormat="1" applyFont="1" applyFill="1" applyBorder="1"/>
    <xf numFmtId="168" fontId="3" fillId="3" borderId="14" xfId="2" applyNumberFormat="1" applyFont="1" applyFill="1" applyBorder="1"/>
    <xf numFmtId="2" fontId="1" fillId="3" borderId="10" xfId="2" applyNumberFormat="1" applyFill="1" applyBorder="1"/>
    <xf numFmtId="2" fontId="1" fillId="3" borderId="9" xfId="2" applyNumberFormat="1" applyFill="1" applyBorder="1"/>
    <xf numFmtId="1" fontId="3" fillId="7" borderId="33" xfId="2" applyNumberFormat="1" applyFont="1" applyFill="1" applyBorder="1"/>
    <xf numFmtId="1" fontId="3" fillId="3" borderId="32" xfId="2" applyNumberFormat="1" applyFont="1" applyFill="1" applyBorder="1"/>
    <xf numFmtId="1" fontId="3" fillId="7" borderId="9" xfId="2" applyNumberFormat="1" applyFont="1" applyFill="1" applyBorder="1"/>
    <xf numFmtId="1" fontId="3" fillId="3" borderId="9" xfId="2" applyNumberFormat="1" applyFont="1" applyFill="1" applyBorder="1"/>
    <xf numFmtId="1" fontId="3" fillId="3" borderId="31" xfId="2" applyNumberFormat="1" applyFont="1" applyFill="1" applyBorder="1"/>
    <xf numFmtId="169" fontId="3" fillId="7" borderId="31" xfId="2" applyNumberFormat="1" applyFont="1" applyFill="1" applyBorder="1"/>
    <xf numFmtId="1" fontId="3" fillId="3" borderId="30" xfId="2" applyNumberFormat="1" applyFont="1" applyFill="1" applyBorder="1"/>
    <xf numFmtId="1" fontId="3" fillId="7" borderId="32" xfId="2" applyNumberFormat="1" applyFont="1" applyFill="1" applyBorder="1"/>
    <xf numFmtId="9" fontId="3" fillId="0" borderId="16" xfId="2" applyNumberFormat="1" applyFont="1" applyBorder="1"/>
    <xf numFmtId="9" fontId="3" fillId="0" borderId="4" xfId="2" applyNumberFormat="1" applyFont="1" applyBorder="1" applyAlignment="1">
      <alignment horizontal="right"/>
    </xf>
    <xf numFmtId="9" fontId="3" fillId="0" borderId="26" xfId="2" applyNumberFormat="1" applyFont="1" applyBorder="1" applyAlignment="1">
      <alignment horizontal="right"/>
    </xf>
    <xf numFmtId="9" fontId="3" fillId="15" borderId="47" xfId="2" applyNumberFormat="1" applyFont="1" applyFill="1" applyBorder="1"/>
    <xf numFmtId="9" fontId="3" fillId="15" borderId="37" xfId="2" applyNumberFormat="1" applyFont="1" applyFill="1" applyBorder="1"/>
    <xf numFmtId="9" fontId="3" fillId="15" borderId="56" xfId="2" applyNumberFormat="1" applyFont="1" applyFill="1" applyBorder="1"/>
    <xf numFmtId="9" fontId="3" fillId="15" borderId="57" xfId="2" applyNumberFormat="1" applyFont="1" applyFill="1" applyBorder="1"/>
    <xf numFmtId="9" fontId="3" fillId="15" borderId="6" xfId="2" applyNumberFormat="1" applyFont="1" applyFill="1" applyBorder="1"/>
    <xf numFmtId="9" fontId="3" fillId="15" borderId="22" xfId="2" applyNumberFormat="1" applyFont="1" applyFill="1" applyBorder="1" applyAlignment="1">
      <alignment horizontal="right"/>
    </xf>
    <xf numFmtId="9" fontId="3" fillId="15" borderId="20" xfId="2" applyNumberFormat="1" applyFont="1" applyFill="1" applyBorder="1" applyAlignment="1">
      <alignment horizontal="right"/>
    </xf>
    <xf numFmtId="1" fontId="10" fillId="16" borderId="77" xfId="2" applyNumberFormat="1" applyFont="1" applyFill="1" applyBorder="1" applyAlignment="1" applyProtection="1">
      <alignment horizontal="center" vertical="center"/>
      <protection locked="0"/>
    </xf>
    <xf numFmtId="0" fontId="9" fillId="10" borderId="83" xfId="2" applyFont="1" applyFill="1" applyBorder="1" applyAlignment="1">
      <alignment vertical="center" wrapText="1"/>
    </xf>
    <xf numFmtId="1" fontId="5" fillId="4" borderId="16" xfId="2" applyNumberFormat="1" applyFont="1" applyFill="1" applyBorder="1"/>
    <xf numFmtId="1" fontId="5" fillId="0" borderId="7" xfId="2" applyNumberFormat="1" applyFont="1" applyBorder="1"/>
    <xf numFmtId="0" fontId="4" fillId="18" borderId="63" xfId="2" applyFont="1" applyFill="1" applyBorder="1" applyAlignment="1">
      <alignment horizontal="center" vertical="center" wrapText="1"/>
    </xf>
    <xf numFmtId="0" fontId="4" fillId="18" borderId="61" xfId="2" applyFont="1" applyFill="1" applyBorder="1" applyAlignment="1">
      <alignment horizontal="center" vertical="center" wrapText="1"/>
    </xf>
    <xf numFmtId="0" fontId="4" fillId="17" borderId="66" xfId="2" applyFont="1" applyFill="1" applyBorder="1" applyAlignment="1">
      <alignment horizontal="center" vertical="center" wrapText="1"/>
    </xf>
    <xf numFmtId="0" fontId="4" fillId="17" borderId="65" xfId="2" applyFont="1" applyFill="1" applyBorder="1" applyAlignment="1">
      <alignment horizontal="center" vertical="center" wrapText="1"/>
    </xf>
    <xf numFmtId="0" fontId="4" fillId="17" borderId="62" xfId="2" applyFont="1" applyFill="1" applyBorder="1" applyAlignment="1">
      <alignment horizontal="center" vertical="center" wrapText="1"/>
    </xf>
    <xf numFmtId="165" fontId="5" fillId="4" borderId="84" xfId="2" applyNumberFormat="1" applyFont="1" applyFill="1" applyBorder="1" applyAlignment="1">
      <alignment horizontal="left"/>
    </xf>
    <xf numFmtId="0" fontId="5" fillId="9" borderId="85" xfId="2" applyFont="1" applyFill="1" applyBorder="1" applyAlignment="1">
      <alignment horizontal="left"/>
    </xf>
    <xf numFmtId="0" fontId="5" fillId="4" borderId="84" xfId="2" applyFont="1" applyFill="1" applyBorder="1" applyAlignment="1">
      <alignment horizontal="left"/>
    </xf>
    <xf numFmtId="0" fontId="5" fillId="0" borderId="31" xfId="2" applyFont="1" applyBorder="1" applyAlignment="1">
      <alignment horizontal="left"/>
    </xf>
    <xf numFmtId="0" fontId="5" fillId="4" borderId="86" xfId="2" applyFont="1" applyFill="1" applyBorder="1" applyAlignment="1">
      <alignment horizontal="left"/>
    </xf>
    <xf numFmtId="0" fontId="5" fillId="4" borderId="87" xfId="2" applyFont="1" applyFill="1" applyBorder="1" applyAlignment="1">
      <alignment horizontal="left"/>
    </xf>
    <xf numFmtId="0" fontId="5" fillId="9" borderId="88" xfId="2" applyFont="1" applyFill="1" applyBorder="1" applyAlignment="1">
      <alignment horizontal="left"/>
    </xf>
    <xf numFmtId="0" fontId="5" fillId="9" borderId="88" xfId="2" applyFont="1" applyFill="1" applyBorder="1"/>
    <xf numFmtId="0" fontId="5" fillId="4" borderId="88" xfId="2" applyFont="1" applyFill="1" applyBorder="1" applyAlignment="1">
      <alignment horizontal="left"/>
    </xf>
    <xf numFmtId="0" fontId="5" fillId="4" borderId="85" xfId="2" applyFont="1" applyFill="1" applyBorder="1" applyAlignment="1">
      <alignment horizontal="left"/>
    </xf>
    <xf numFmtId="0" fontId="5" fillId="9" borderId="89" xfId="2" applyFont="1" applyFill="1" applyBorder="1" applyAlignment="1">
      <alignment horizontal="left"/>
    </xf>
    <xf numFmtId="9" fontId="3" fillId="5" borderId="26" xfId="2" applyNumberFormat="1" applyFont="1" applyFill="1" applyBorder="1"/>
    <xf numFmtId="9" fontId="3" fillId="0" borderId="26" xfId="2" applyNumberFormat="1" applyFont="1" applyBorder="1"/>
    <xf numFmtId="9" fontId="3" fillId="0" borderId="90" xfId="2" applyNumberFormat="1" applyFont="1" applyBorder="1"/>
    <xf numFmtId="0" fontId="15" fillId="0" borderId="79" xfId="2" applyFont="1" applyBorder="1" applyAlignment="1">
      <alignment horizontal="center" vertical="center" wrapText="1"/>
    </xf>
    <xf numFmtId="0" fontId="1" fillId="0" borderId="0" xfId="2"/>
    <xf numFmtId="0" fontId="1" fillId="0" borderId="80" xfId="2" applyBorder="1"/>
    <xf numFmtId="0" fontId="11" fillId="0" borderId="0" xfId="0" applyFont="1"/>
    <xf numFmtId="0" fontId="11" fillId="0" borderId="82" xfId="0" applyFont="1" applyBorder="1"/>
    <xf numFmtId="0" fontId="11" fillId="0" borderId="82" xfId="0" applyFont="1" applyBorder="1" applyAlignment="1" applyProtection="1">
      <alignment horizontal="center"/>
      <protection locked="0"/>
    </xf>
    <xf numFmtId="0" fontId="11" fillId="0" borderId="0" xfId="0" applyFont="1" applyAlignment="1" applyProtection="1">
      <alignment horizontal="center"/>
      <protection locked="0"/>
    </xf>
    <xf numFmtId="0" fontId="4" fillId="11" borderId="73" xfId="2" applyFont="1" applyFill="1" applyBorder="1" applyAlignment="1">
      <alignment horizontal="center" vertical="center" wrapText="1"/>
    </xf>
    <xf numFmtId="0" fontId="4" fillId="11" borderId="74" xfId="2" applyFont="1" applyFill="1" applyBorder="1" applyAlignment="1">
      <alignment horizontal="center" vertical="center" wrapText="1"/>
    </xf>
    <xf numFmtId="0" fontId="16" fillId="8" borderId="34" xfId="2" applyFont="1" applyFill="1" applyBorder="1" applyAlignment="1">
      <alignment horizontal="center" vertical="center" wrapText="1"/>
    </xf>
    <xf numFmtId="0" fontId="16" fillId="8" borderId="81" xfId="2" applyFont="1" applyFill="1" applyBorder="1" applyAlignment="1">
      <alignment horizontal="center" vertical="center" wrapText="1"/>
    </xf>
    <xf numFmtId="0" fontId="11" fillId="0" borderId="0" xfId="0" applyFont="1" applyAlignment="1" applyProtection="1">
      <alignment horizontal="center"/>
      <protection locked="0"/>
    </xf>
    <xf numFmtId="0" fontId="4" fillId="17" borderId="75" xfId="2" applyFont="1" applyFill="1" applyBorder="1" applyAlignment="1">
      <alignment horizontal="center" vertical="center" wrapText="1"/>
    </xf>
    <xf numFmtId="0" fontId="4" fillId="17" borderId="76" xfId="2" applyFont="1" applyFill="1" applyBorder="1" applyAlignment="1">
      <alignment horizontal="center" vertical="center" wrapText="1"/>
    </xf>
    <xf numFmtId="0" fontId="8" fillId="16" borderId="0" xfId="2" applyFont="1" applyFill="1" applyAlignment="1">
      <alignment vertical="center" wrapText="1"/>
    </xf>
    <xf numFmtId="0" fontId="4" fillId="17" borderId="69" xfId="2" applyFont="1" applyFill="1" applyBorder="1" applyAlignment="1">
      <alignment horizontal="center" vertical="center" wrapText="1"/>
    </xf>
    <xf numFmtId="0" fontId="4" fillId="17" borderId="70" xfId="2" applyFont="1" applyFill="1" applyBorder="1" applyAlignment="1">
      <alignment horizontal="center" vertical="center" wrapText="1"/>
    </xf>
    <xf numFmtId="0" fontId="4" fillId="18" borderId="71" xfId="2" applyFont="1" applyFill="1" applyBorder="1" applyAlignment="1">
      <alignment horizontal="center" vertical="center" wrapText="1"/>
    </xf>
    <xf numFmtId="0" fontId="4" fillId="18" borderId="72" xfId="2" applyFont="1" applyFill="1" applyBorder="1" applyAlignment="1">
      <alignment horizontal="center" vertical="center" wrapText="1"/>
    </xf>
    <xf numFmtId="0" fontId="4" fillId="12" borderId="69" xfId="2" applyFont="1" applyFill="1" applyBorder="1" applyAlignment="1">
      <alignment horizontal="center" vertical="center" wrapText="1"/>
    </xf>
    <xf numFmtId="0" fontId="4" fillId="12" borderId="70" xfId="2" applyFont="1" applyFill="1" applyBorder="1" applyAlignment="1">
      <alignment horizontal="center" vertical="center" wrapText="1"/>
    </xf>
    <xf numFmtId="0" fontId="4" fillId="11" borderId="71" xfId="2" applyFont="1" applyFill="1" applyBorder="1" applyAlignment="1">
      <alignment horizontal="center" vertical="center" wrapText="1"/>
    </xf>
    <xf numFmtId="0" fontId="4" fillId="11" borderId="72" xfId="2" applyFont="1" applyFill="1" applyBorder="1" applyAlignment="1">
      <alignment horizontal="center" vertical="center" wrapText="1"/>
    </xf>
    <xf numFmtId="0" fontId="6" fillId="0" borderId="34" xfId="2" applyFont="1" applyBorder="1" applyAlignment="1">
      <alignment horizontal="left" vertical="center"/>
    </xf>
    <xf numFmtId="0" fontId="6" fillId="0" borderId="1" xfId="2" applyFont="1" applyBorder="1" applyAlignment="1">
      <alignment vertical="center"/>
    </xf>
    <xf numFmtId="0" fontId="12" fillId="16" borderId="0" xfId="0" applyFont="1" applyFill="1" applyAlignment="1">
      <alignment horizontal="left" vertical="center" wrapText="1"/>
    </xf>
    <xf numFmtId="0" fontId="14" fillId="0" borderId="78" xfId="2" applyFont="1" applyBorder="1" applyAlignment="1">
      <alignment horizontal="center" vertical="center" wrapText="1"/>
    </xf>
    <xf numFmtId="0" fontId="14" fillId="0" borderId="79" xfId="2" applyFont="1" applyBorder="1" applyAlignment="1">
      <alignment horizontal="center" vertical="center" wrapText="1"/>
    </xf>
    <xf numFmtId="0" fontId="4" fillId="13" borderId="71" xfId="2" applyFont="1" applyFill="1" applyBorder="1" applyAlignment="1">
      <alignment horizontal="center" vertical="center" wrapText="1"/>
    </xf>
    <xf numFmtId="0" fontId="4" fillId="13" borderId="72" xfId="2" applyFont="1" applyFill="1" applyBorder="1" applyAlignment="1">
      <alignment horizontal="center" vertical="center" wrapText="1"/>
    </xf>
    <xf numFmtId="0" fontId="4" fillId="14" borderId="75" xfId="2" applyFont="1" applyFill="1" applyBorder="1" applyAlignment="1">
      <alignment horizontal="center" vertical="center" wrapText="1"/>
    </xf>
    <xf numFmtId="0" fontId="4" fillId="14" borderId="76" xfId="2" applyFont="1" applyFill="1" applyBorder="1" applyAlignment="1">
      <alignment horizontal="center" vertical="center" wrapText="1"/>
    </xf>
    <xf numFmtId="0" fontId="4" fillId="13" borderId="73" xfId="2" applyFont="1" applyFill="1" applyBorder="1" applyAlignment="1">
      <alignment horizontal="center" vertical="center" wrapText="1"/>
    </xf>
    <xf numFmtId="0" fontId="4" fillId="13" borderId="74" xfId="2" applyFont="1" applyFill="1" applyBorder="1" applyAlignment="1">
      <alignment horizontal="center" vertical="center" wrapText="1"/>
    </xf>
    <xf numFmtId="0" fontId="4" fillId="12" borderId="75" xfId="2" applyFont="1" applyFill="1" applyBorder="1" applyAlignment="1">
      <alignment horizontal="center" vertical="center" wrapText="1"/>
    </xf>
    <xf numFmtId="0" fontId="4" fillId="12" borderId="76" xfId="2" applyFont="1" applyFill="1" applyBorder="1" applyAlignment="1">
      <alignment horizontal="center" vertical="center" wrapText="1"/>
    </xf>
    <xf numFmtId="0" fontId="4" fillId="18" borderId="73" xfId="2" applyFont="1" applyFill="1" applyBorder="1" applyAlignment="1">
      <alignment horizontal="center" vertical="center" wrapText="1"/>
    </xf>
    <xf numFmtId="0" fontId="4" fillId="18" borderId="74" xfId="2" applyFont="1" applyFill="1" applyBorder="1" applyAlignment="1">
      <alignment horizontal="center" vertical="center" wrapText="1"/>
    </xf>
  </cellXfs>
  <cellStyles count="11">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5" xfId="5" xr:uid="{00000000-0005-0000-0000-000005000000}"/>
    <cellStyle name="Normal 5 2" xfId="6" xr:uid="{00000000-0005-0000-0000-000006000000}"/>
    <cellStyle name="Normal 6" xfId="7" xr:uid="{00000000-0005-0000-0000-000007000000}"/>
    <cellStyle name="Normal 6 2" xfId="8" xr:uid="{00000000-0005-0000-0000-000008000000}"/>
    <cellStyle name="Percent 2" xfId="9" xr:uid="{00000000-0005-0000-0000-000009000000}"/>
    <cellStyle name="Percent 3" xfId="10"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F6E"/>
      <color rgb="FFE81F76"/>
      <color rgb="FF017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xdr:rowOff>
    </xdr:from>
    <xdr:to>
      <xdr:col>45</xdr:col>
      <xdr:colOff>653142</xdr:colOff>
      <xdr:row>0</xdr:row>
      <xdr:rowOff>2376715</xdr:rowOff>
    </xdr:to>
    <xdr:sp macro="" textlink="">
      <xdr:nvSpPr>
        <xdr:cNvPr id="7" name="Rectangle 6">
          <a:extLst>
            <a:ext uri="{FF2B5EF4-FFF2-40B4-BE49-F238E27FC236}">
              <a16:creationId xmlns:a16="http://schemas.microsoft.com/office/drawing/2014/main" id="{CA236562-BEF2-224D-99CB-F039D768EDFB}"/>
            </a:ext>
          </a:extLst>
        </xdr:cNvPr>
        <xdr:cNvSpPr/>
      </xdr:nvSpPr>
      <xdr:spPr>
        <a:xfrm>
          <a:off x="5179391" y="1"/>
          <a:ext cx="29730621" cy="2376714"/>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editAs="oneCell">
    <xdr:from>
      <xdr:col>0</xdr:col>
      <xdr:colOff>0</xdr:colOff>
      <xdr:row>0</xdr:row>
      <xdr:rowOff>0</xdr:rowOff>
    </xdr:from>
    <xdr:to>
      <xdr:col>45</xdr:col>
      <xdr:colOff>447221</xdr:colOff>
      <xdr:row>1</xdr:row>
      <xdr:rowOff>0</xdr:rowOff>
    </xdr:to>
    <xdr:sp macro="" textlink="">
      <xdr:nvSpPr>
        <xdr:cNvPr id="1025" name="AutoShape 1">
          <a:extLst>
            <a:ext uri="{FF2B5EF4-FFF2-40B4-BE49-F238E27FC236}">
              <a16:creationId xmlns:a16="http://schemas.microsoft.com/office/drawing/2014/main" id="{E5F96F14-D4D5-D549-B848-A3C274A01AB1}"/>
            </a:ext>
          </a:extLst>
        </xdr:cNvPr>
        <xdr:cNvSpPr>
          <a:spLocks noChangeAspect="1" noChangeArrowheads="1"/>
        </xdr:cNvSpPr>
      </xdr:nvSpPr>
      <xdr:spPr bwMode="auto">
        <a:xfrm>
          <a:off x="0" y="0"/>
          <a:ext cx="34834286" cy="239485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0</xdr:col>
      <xdr:colOff>266700</xdr:colOff>
      <xdr:row>0</xdr:row>
      <xdr:rowOff>193176</xdr:rowOff>
    </xdr:from>
    <xdr:to>
      <xdr:col>1</xdr:col>
      <xdr:colOff>39259</xdr:colOff>
      <xdr:row>0</xdr:row>
      <xdr:rowOff>2199776</xdr:rowOff>
    </xdr:to>
    <xdr:pic>
      <xdr:nvPicPr>
        <xdr:cNvPr id="5" name="Picture 4">
          <a:extLst>
            <a:ext uri="{FF2B5EF4-FFF2-40B4-BE49-F238E27FC236}">
              <a16:creationId xmlns:a16="http://schemas.microsoft.com/office/drawing/2014/main" id="{6E226C34-61E1-1C47-AF6D-591AF159F51C}"/>
            </a:ext>
          </a:extLst>
        </xdr:cNvPr>
        <xdr:cNvPicPr>
          <a:picLocks noChangeAspect="1"/>
        </xdr:cNvPicPr>
      </xdr:nvPicPr>
      <xdr:blipFill>
        <a:blip xmlns:r="http://schemas.openxmlformats.org/officeDocument/2006/relationships" r:embed="rId1"/>
        <a:stretch>
          <a:fillRect/>
        </a:stretch>
      </xdr:blipFill>
      <xdr:spPr>
        <a:xfrm>
          <a:off x="266700" y="193176"/>
          <a:ext cx="4059867" cy="2006600"/>
        </a:xfrm>
        <a:prstGeom prst="rect">
          <a:avLst/>
        </a:prstGeom>
      </xdr:spPr>
    </xdr:pic>
    <xdr:clientData/>
  </xdr:twoCellAnchor>
  <xdr:twoCellAnchor editAs="absolute">
    <xdr:from>
      <xdr:col>0</xdr:col>
      <xdr:colOff>0</xdr:colOff>
      <xdr:row>4</xdr:row>
      <xdr:rowOff>18699</xdr:rowOff>
    </xdr:from>
    <xdr:to>
      <xdr:col>2</xdr:col>
      <xdr:colOff>114300</xdr:colOff>
      <xdr:row>4</xdr:row>
      <xdr:rowOff>1485549</xdr:rowOff>
    </xdr:to>
    <xdr:pic>
      <xdr:nvPicPr>
        <xdr:cNvPr id="2" name="Picture 1">
          <a:extLst>
            <a:ext uri="{FF2B5EF4-FFF2-40B4-BE49-F238E27FC236}">
              <a16:creationId xmlns:a16="http://schemas.microsoft.com/office/drawing/2014/main" id="{ED60F505-F482-4341-B382-42A039BF6747}"/>
            </a:ext>
          </a:extLst>
        </xdr:cNvPr>
        <xdr:cNvPicPr>
          <a:picLocks noChangeAspect="1"/>
        </xdr:cNvPicPr>
      </xdr:nvPicPr>
      <xdr:blipFill>
        <a:blip xmlns:r="http://schemas.openxmlformats.org/officeDocument/2006/relationships" r:embed="rId2"/>
        <a:stretch>
          <a:fillRect/>
        </a:stretch>
      </xdr:blipFill>
      <xdr:spPr>
        <a:xfrm>
          <a:off x="0" y="4443591"/>
          <a:ext cx="5037667" cy="1473200"/>
        </a:xfrm>
        <a:prstGeom prst="rect">
          <a:avLst/>
        </a:prstGeom>
      </xdr:spPr>
    </xdr:pic>
    <xdr:clientData/>
  </xdr:twoCellAnchor>
  <xdr:twoCellAnchor editAs="oneCell">
    <xdr:from>
      <xdr:col>2</xdr:col>
      <xdr:colOff>278627</xdr:colOff>
      <xdr:row>0</xdr:row>
      <xdr:rowOff>0</xdr:rowOff>
    </xdr:from>
    <xdr:to>
      <xdr:col>46</xdr:col>
      <xdr:colOff>0</xdr:colOff>
      <xdr:row>0</xdr:row>
      <xdr:rowOff>2380615</xdr:rowOff>
    </xdr:to>
    <xdr:pic>
      <xdr:nvPicPr>
        <xdr:cNvPr id="3" name="Picture 2">
          <a:extLst>
            <a:ext uri="{FF2B5EF4-FFF2-40B4-BE49-F238E27FC236}">
              <a16:creationId xmlns:a16="http://schemas.microsoft.com/office/drawing/2014/main" id="{DBE51FCE-8F8D-E64B-874A-6CFCECD5329C}"/>
            </a:ext>
          </a:extLst>
        </xdr:cNvPr>
        <xdr:cNvPicPr>
          <a:picLocks noChangeAspect="1"/>
        </xdr:cNvPicPr>
      </xdr:nvPicPr>
      <xdr:blipFill>
        <a:blip xmlns:r="http://schemas.openxmlformats.org/officeDocument/2006/relationships" r:embed="rId3"/>
        <a:stretch>
          <a:fillRect/>
        </a:stretch>
      </xdr:blipFill>
      <xdr:spPr>
        <a:xfrm>
          <a:off x="5471516" y="0"/>
          <a:ext cx="29749817" cy="2377440"/>
        </a:xfrm>
        <a:prstGeom prst="rect">
          <a:avLst/>
        </a:prstGeom>
      </xdr:spPr>
    </xdr:pic>
    <xdr:clientData/>
  </xdr:twoCellAnchor>
</xdr:wsDr>
</file>

<file path=xl/theme/theme1.xml><?xml version="1.0" encoding="utf-8"?>
<a:theme xmlns:a="http://schemas.openxmlformats.org/drawingml/2006/main" name="Office Theme">
  <a:themeElements>
    <a:clrScheme name="Vitaflo RenaStart">
      <a:dk1>
        <a:srgbClr val="000000"/>
      </a:dk1>
      <a:lt1>
        <a:srgbClr val="FFFFFF"/>
      </a:lt1>
      <a:dk2>
        <a:srgbClr val="44546A"/>
      </a:dk2>
      <a:lt2>
        <a:srgbClr val="E7E6E6"/>
      </a:lt2>
      <a:accent1>
        <a:srgbClr val="007F6E"/>
      </a:accent1>
      <a:accent2>
        <a:srgbClr val="EE2B74"/>
      </a:accent2>
      <a:accent3>
        <a:srgbClr val="F7931D"/>
      </a:accent3>
      <a:accent4>
        <a:srgbClr val="1F1646"/>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2"/>
  <sheetViews>
    <sheetView showGridLines="0" tabSelected="1" zoomScale="70" zoomScaleNormal="70" zoomScalePageLayoutView="125" workbookViewId="0">
      <selection activeCell="B4" sqref="B4"/>
    </sheetView>
  </sheetViews>
  <sheetFormatPr defaultColWidth="0" defaultRowHeight="14.1" zeroHeight="1"/>
  <cols>
    <col min="1" max="1" width="59.140625" style="195" customWidth="1"/>
    <col min="2" max="13" width="8.85546875" style="194" customWidth="1"/>
    <col min="14" max="14" width="8.42578125" style="194" customWidth="1"/>
    <col min="15" max="18" width="8.85546875" style="194" customWidth="1"/>
    <col min="19" max="19" width="9.42578125" style="194" customWidth="1"/>
    <col min="20" max="20" width="9.28515625" style="194" customWidth="1"/>
    <col min="21" max="26" width="8.85546875" style="194" customWidth="1"/>
    <col min="27" max="28" width="9.42578125" style="194" customWidth="1"/>
    <col min="29" max="34" width="8.85546875" style="194" customWidth="1"/>
    <col min="35" max="35" width="9.85546875" style="194" customWidth="1"/>
    <col min="36" max="36" width="9.42578125" style="194" customWidth="1"/>
    <col min="37" max="46" width="8.85546875" style="194" customWidth="1"/>
    <col min="47" max="47" width="8.85546875" style="194" hidden="1" customWidth="1"/>
    <col min="48" max="49" width="0" style="194" hidden="1" customWidth="1"/>
    <col min="50" max="16383" width="8.85546875" style="194" hidden="1"/>
    <col min="16384" max="16384" width="0.42578125" style="194" hidden="1" customWidth="1"/>
  </cols>
  <sheetData>
    <row r="1" spans="1:46" s="197" customFormat="1" ht="188.25" customHeight="1">
      <c r="A1" s="196"/>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row>
    <row r="2" spans="1:46" s="216" customFormat="1" ht="59.25" customHeight="1">
      <c r="A2" s="216" t="s">
        <v>0</v>
      </c>
    </row>
    <row r="3" spans="1:46" s="205" customFormat="1" ht="64.5" customHeight="1">
      <c r="A3" s="205" t="s">
        <v>1</v>
      </c>
    </row>
    <row r="4" spans="1:46" ht="37.35" customHeight="1" thickBot="1">
      <c r="A4" s="169" t="s">
        <v>2</v>
      </c>
      <c r="B4" s="168">
        <v>400</v>
      </c>
      <c r="C4" s="217"/>
      <c r="D4" s="218"/>
      <c r="E4" s="218"/>
      <c r="F4" s="218"/>
      <c r="G4" s="218"/>
      <c r="H4" s="218"/>
      <c r="I4" s="218"/>
      <c r="J4" s="218"/>
      <c r="K4" s="218"/>
      <c r="L4" s="218"/>
      <c r="M4" s="191"/>
      <c r="N4" s="191"/>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3"/>
    </row>
    <row r="5" spans="1:46" ht="117.6" customHeight="1" thickBot="1">
      <c r="A5" s="200"/>
      <c r="B5" s="201"/>
      <c r="C5" s="219" t="s">
        <v>3</v>
      </c>
      <c r="D5" s="221" t="s">
        <v>4</v>
      </c>
      <c r="E5" s="223" t="s">
        <v>5</v>
      </c>
      <c r="F5" s="221" t="s">
        <v>6</v>
      </c>
      <c r="G5" s="198" t="s">
        <v>7</v>
      </c>
      <c r="H5" s="225" t="s">
        <v>8</v>
      </c>
      <c r="I5" s="227" t="s">
        <v>9</v>
      </c>
      <c r="J5" s="203" t="s">
        <v>10</v>
      </c>
      <c r="K5" s="198" t="s">
        <v>11</v>
      </c>
      <c r="L5" s="210" t="s">
        <v>12</v>
      </c>
      <c r="M5" s="208" t="s">
        <v>13</v>
      </c>
      <c r="N5" s="203" t="s">
        <v>14</v>
      </c>
      <c r="O5" s="198" t="s">
        <v>15</v>
      </c>
      <c r="P5" s="210" t="s">
        <v>16</v>
      </c>
      <c r="Q5" s="208" t="s">
        <v>17</v>
      </c>
      <c r="R5" s="206" t="s">
        <v>18</v>
      </c>
      <c r="S5" s="212" t="s">
        <v>19</v>
      </c>
      <c r="T5" s="210" t="s">
        <v>20</v>
      </c>
      <c r="U5" s="208" t="s">
        <v>21</v>
      </c>
      <c r="V5" s="203" t="s">
        <v>22</v>
      </c>
      <c r="W5" s="198" t="s">
        <v>23</v>
      </c>
      <c r="X5" s="210" t="s">
        <v>24</v>
      </c>
      <c r="Y5" s="208" t="s">
        <v>25</v>
      </c>
      <c r="Z5" s="206" t="s">
        <v>26</v>
      </c>
      <c r="AA5" s="212" t="s">
        <v>27</v>
      </c>
      <c r="AB5" s="210" t="s">
        <v>28</v>
      </c>
      <c r="AC5" s="208" t="s">
        <v>29</v>
      </c>
      <c r="AD5" s="203" t="s">
        <v>30</v>
      </c>
      <c r="AE5" s="198" t="s">
        <v>31</v>
      </c>
      <c r="AF5" s="210" t="s">
        <v>32</v>
      </c>
      <c r="AG5" s="208" t="s">
        <v>33</v>
      </c>
      <c r="AH5" s="206" t="s">
        <v>34</v>
      </c>
      <c r="AI5" s="212" t="s">
        <v>35</v>
      </c>
      <c r="AJ5" s="210" t="s">
        <v>36</v>
      </c>
      <c r="AK5" s="208" t="s">
        <v>37</v>
      </c>
      <c r="AL5" s="203" t="s">
        <v>38</v>
      </c>
      <c r="AM5" s="198" t="s">
        <v>39</v>
      </c>
      <c r="AN5" s="210" t="s">
        <v>40</v>
      </c>
      <c r="AO5" s="208" t="s">
        <v>41</v>
      </c>
      <c r="AP5" s="203" t="s">
        <v>42</v>
      </c>
      <c r="AQ5" s="198" t="s">
        <v>43</v>
      </c>
      <c r="AR5" s="210" t="s">
        <v>44</v>
      </c>
      <c r="AS5" s="208" t="s">
        <v>45</v>
      </c>
      <c r="AT5" s="206" t="s">
        <v>46</v>
      </c>
    </row>
    <row r="6" spans="1:46">
      <c r="A6" s="177" t="s">
        <v>47</v>
      </c>
      <c r="B6" s="134">
        <f>B4/2</f>
        <v>200</v>
      </c>
      <c r="C6" s="220"/>
      <c r="D6" s="222"/>
      <c r="E6" s="224"/>
      <c r="F6" s="222"/>
      <c r="G6" s="199"/>
      <c r="H6" s="226"/>
      <c r="I6" s="228"/>
      <c r="J6" s="204"/>
      <c r="K6" s="199"/>
      <c r="L6" s="211"/>
      <c r="M6" s="209"/>
      <c r="N6" s="204"/>
      <c r="O6" s="199"/>
      <c r="P6" s="211"/>
      <c r="Q6" s="209"/>
      <c r="R6" s="207"/>
      <c r="S6" s="213"/>
      <c r="T6" s="211"/>
      <c r="U6" s="209"/>
      <c r="V6" s="204"/>
      <c r="W6" s="199"/>
      <c r="X6" s="211"/>
      <c r="Y6" s="209"/>
      <c r="Z6" s="207"/>
      <c r="AA6" s="213"/>
      <c r="AB6" s="211"/>
      <c r="AC6" s="209"/>
      <c r="AD6" s="204"/>
      <c r="AE6" s="199"/>
      <c r="AF6" s="211"/>
      <c r="AG6" s="209"/>
      <c r="AH6" s="207"/>
      <c r="AI6" s="213"/>
      <c r="AJ6" s="211"/>
      <c r="AK6" s="209"/>
      <c r="AL6" s="204"/>
      <c r="AM6" s="199"/>
      <c r="AN6" s="211"/>
      <c r="AO6" s="209"/>
      <c r="AP6" s="204"/>
      <c r="AQ6" s="199"/>
      <c r="AR6" s="211"/>
      <c r="AS6" s="209"/>
      <c r="AT6" s="207"/>
    </row>
    <row r="7" spans="1:46" ht="15" thickBot="1">
      <c r="A7" s="178" t="s">
        <v>48</v>
      </c>
      <c r="B7" s="135">
        <f>B4</f>
        <v>400</v>
      </c>
      <c r="C7" s="220"/>
      <c r="D7" s="222"/>
      <c r="E7" s="224"/>
      <c r="F7" s="222"/>
      <c r="G7" s="199"/>
      <c r="H7" s="226"/>
      <c r="I7" s="228"/>
      <c r="J7" s="204"/>
      <c r="K7" s="199"/>
      <c r="L7" s="211"/>
      <c r="M7" s="209"/>
      <c r="N7" s="204"/>
      <c r="O7" s="199"/>
      <c r="P7" s="211"/>
      <c r="Q7" s="209"/>
      <c r="R7" s="207"/>
      <c r="S7" s="213"/>
      <c r="T7" s="211"/>
      <c r="U7" s="209"/>
      <c r="V7" s="204"/>
      <c r="W7" s="199"/>
      <c r="X7" s="211"/>
      <c r="Y7" s="209"/>
      <c r="Z7" s="207"/>
      <c r="AA7" s="213"/>
      <c r="AB7" s="211"/>
      <c r="AC7" s="209"/>
      <c r="AD7" s="204"/>
      <c r="AE7" s="199"/>
      <c r="AF7" s="211"/>
      <c r="AG7" s="209"/>
      <c r="AH7" s="207"/>
      <c r="AI7" s="213"/>
      <c r="AJ7" s="211"/>
      <c r="AK7" s="209"/>
      <c r="AL7" s="204"/>
      <c r="AM7" s="199"/>
      <c r="AN7" s="211"/>
      <c r="AO7" s="209"/>
      <c r="AP7" s="204"/>
      <c r="AQ7" s="199"/>
      <c r="AR7" s="211"/>
      <c r="AS7" s="209"/>
      <c r="AT7" s="207"/>
    </row>
    <row r="8" spans="1:46">
      <c r="A8" s="179" t="s">
        <v>49</v>
      </c>
      <c r="B8" s="136">
        <f>B4/200*4</f>
        <v>8</v>
      </c>
      <c r="C8" s="57">
        <v>9.1</v>
      </c>
      <c r="D8" s="1">
        <f>B8/C8</f>
        <v>0.87912087912087911</v>
      </c>
      <c r="E8" s="2">
        <v>11</v>
      </c>
      <c r="F8" s="3">
        <f>B8/E8</f>
        <v>0.72727272727272729</v>
      </c>
      <c r="G8" s="62">
        <v>13</v>
      </c>
      <c r="H8" s="63">
        <f>B8/G8</f>
        <v>0.61538461538461542</v>
      </c>
      <c r="I8" s="62">
        <v>19</v>
      </c>
      <c r="J8" s="64">
        <f>B8/I8</f>
        <v>0.42105263157894735</v>
      </c>
      <c r="K8" s="65">
        <v>34</v>
      </c>
      <c r="L8" s="66">
        <f>B8/K8</f>
        <v>0.23529411764705882</v>
      </c>
      <c r="M8" s="67">
        <v>34</v>
      </c>
      <c r="N8" s="68">
        <f>B8/M8</f>
        <v>0.23529411764705882</v>
      </c>
      <c r="O8" s="69">
        <v>52</v>
      </c>
      <c r="P8" s="70">
        <f>B8/O8</f>
        <v>0.15384615384615385</v>
      </c>
      <c r="Q8" s="67">
        <v>46</v>
      </c>
      <c r="R8" s="70">
        <f>B8/Q8</f>
        <v>0.17391304347826086</v>
      </c>
      <c r="S8" s="67">
        <v>77</v>
      </c>
      <c r="T8" s="70">
        <f>B8/S8</f>
        <v>0.1038961038961039</v>
      </c>
      <c r="U8" s="67">
        <v>77</v>
      </c>
      <c r="V8" s="71">
        <f>B8/U8</f>
        <v>0.1038961038961039</v>
      </c>
      <c r="W8" s="65">
        <v>56</v>
      </c>
      <c r="X8" s="70">
        <f>B8/W8</f>
        <v>0.14285714285714285</v>
      </c>
      <c r="Y8" s="67">
        <v>46</v>
      </c>
      <c r="Z8" s="70">
        <f>B8/Y8</f>
        <v>0.17391304347826086</v>
      </c>
      <c r="AA8" s="67">
        <v>77</v>
      </c>
      <c r="AB8" s="70">
        <f>B8/AA8</f>
        <v>0.1038961038961039</v>
      </c>
      <c r="AC8" s="67">
        <v>77</v>
      </c>
      <c r="AD8" s="72">
        <f>B8/AC8</f>
        <v>0.1038961038961039</v>
      </c>
      <c r="AE8" s="69">
        <v>56</v>
      </c>
      <c r="AF8" s="70">
        <f>B8/AE8</f>
        <v>0.14285714285714285</v>
      </c>
      <c r="AG8" s="67">
        <v>46</v>
      </c>
      <c r="AH8" s="70">
        <f>B8/AG8</f>
        <v>0.17391304347826086</v>
      </c>
      <c r="AI8" s="67">
        <v>77</v>
      </c>
      <c r="AJ8" s="70">
        <f>B8/AI8</f>
        <v>0.1038961038961039</v>
      </c>
      <c r="AK8" s="67">
        <v>77</v>
      </c>
      <c r="AL8" s="71">
        <f>B8/AK8</f>
        <v>0.1038961038961039</v>
      </c>
      <c r="AM8" s="65">
        <v>56</v>
      </c>
      <c r="AN8" s="70">
        <f>B8/AM8</f>
        <v>0.14285714285714285</v>
      </c>
      <c r="AO8" s="67">
        <v>46</v>
      </c>
      <c r="AP8" s="72">
        <f>B8/AO8</f>
        <v>0.17391304347826086</v>
      </c>
      <c r="AQ8" s="69">
        <v>56</v>
      </c>
      <c r="AR8" s="70">
        <f>B8/AQ8</f>
        <v>0.14285714285714285</v>
      </c>
      <c r="AS8" s="67">
        <v>46</v>
      </c>
      <c r="AT8" s="70">
        <f>B8/AS8</f>
        <v>0.17391304347826086</v>
      </c>
    </row>
    <row r="9" spans="1:46">
      <c r="A9" s="180" t="s">
        <v>50</v>
      </c>
      <c r="B9" s="171">
        <f>B4/200*11</f>
        <v>22</v>
      </c>
      <c r="C9" s="58">
        <v>31</v>
      </c>
      <c r="D9" s="4">
        <f>B9/C9</f>
        <v>0.70967741935483875</v>
      </c>
      <c r="E9" s="5">
        <v>30</v>
      </c>
      <c r="F9" s="6">
        <f>B9/E9</f>
        <v>0.73333333333333328</v>
      </c>
      <c r="G9" s="7"/>
      <c r="H9" s="73"/>
      <c r="I9" s="7"/>
      <c r="J9" s="8"/>
      <c r="K9" s="14"/>
      <c r="L9" s="26"/>
      <c r="M9" s="13"/>
      <c r="N9" s="28"/>
      <c r="O9" s="11"/>
      <c r="P9" s="12"/>
      <c r="Q9" s="13"/>
      <c r="R9" s="74"/>
      <c r="S9" s="13"/>
      <c r="T9" s="74"/>
      <c r="U9" s="13"/>
      <c r="V9" s="75"/>
      <c r="W9" s="14"/>
      <c r="X9" s="12"/>
      <c r="Y9" s="13"/>
      <c r="Z9" s="74"/>
      <c r="AA9" s="13"/>
      <c r="AB9" s="74"/>
      <c r="AC9" s="13"/>
      <c r="AD9" s="76"/>
      <c r="AE9" s="11"/>
      <c r="AF9" s="12"/>
      <c r="AG9" s="13"/>
      <c r="AH9" s="74"/>
      <c r="AI9" s="13"/>
      <c r="AJ9" s="74"/>
      <c r="AK9" s="13"/>
      <c r="AL9" s="75"/>
      <c r="AM9" s="14"/>
      <c r="AN9" s="74"/>
      <c r="AO9" s="13"/>
      <c r="AP9" s="76"/>
      <c r="AQ9" s="11"/>
      <c r="AR9" s="74"/>
      <c r="AS9" s="13"/>
      <c r="AT9" s="12"/>
    </row>
    <row r="10" spans="1:46" ht="15" thickBot="1">
      <c r="A10" s="181" t="s">
        <v>51</v>
      </c>
      <c r="B10" s="137">
        <f>B4/200*21</f>
        <v>42</v>
      </c>
      <c r="C10" s="56">
        <v>60</v>
      </c>
      <c r="D10" s="61">
        <f>B10/C10</f>
        <v>0.7</v>
      </c>
      <c r="E10" s="15">
        <v>95</v>
      </c>
      <c r="F10" s="16">
        <f>B10/E10</f>
        <v>0.44210526315789472</v>
      </c>
      <c r="G10" s="21">
        <v>130</v>
      </c>
      <c r="H10" s="77">
        <f>B10/G10</f>
        <v>0.32307692307692309</v>
      </c>
      <c r="I10" s="78">
        <v>130</v>
      </c>
      <c r="J10" s="79">
        <f>B10/I10</f>
        <v>0.32307692307692309</v>
      </c>
      <c r="K10" s="80">
        <v>130</v>
      </c>
      <c r="L10" s="81">
        <f>B10/K10</f>
        <v>0.32307692307692309</v>
      </c>
      <c r="M10" s="82">
        <v>130</v>
      </c>
      <c r="N10" s="83">
        <f>B10/M10</f>
        <v>0.32307692307692309</v>
      </c>
      <c r="O10" s="84">
        <v>130</v>
      </c>
      <c r="P10" s="35">
        <f>B10/O10</f>
        <v>0.32307692307692309</v>
      </c>
      <c r="Q10" s="82">
        <v>130</v>
      </c>
      <c r="R10" s="35">
        <f>B10/Q10</f>
        <v>0.32307692307692309</v>
      </c>
      <c r="S10" s="82">
        <v>175</v>
      </c>
      <c r="T10" s="35">
        <f>B10/S10</f>
        <v>0.24</v>
      </c>
      <c r="U10" s="82">
        <v>210</v>
      </c>
      <c r="V10" s="36">
        <f>B10/U10</f>
        <v>0.2</v>
      </c>
      <c r="W10" s="80">
        <v>130</v>
      </c>
      <c r="X10" s="35">
        <f>B10/W10</f>
        <v>0.32307692307692309</v>
      </c>
      <c r="Y10" s="82">
        <v>130</v>
      </c>
      <c r="Z10" s="35">
        <f>B10/Y10</f>
        <v>0.32307692307692309</v>
      </c>
      <c r="AA10" s="82">
        <v>175</v>
      </c>
      <c r="AB10" s="35">
        <f>B10/AA10</f>
        <v>0.24</v>
      </c>
      <c r="AC10" s="82">
        <v>210</v>
      </c>
      <c r="AD10" s="37">
        <f>B10/AC10</f>
        <v>0.2</v>
      </c>
      <c r="AE10" s="84">
        <v>130</v>
      </c>
      <c r="AF10" s="35">
        <f>B10/AE10</f>
        <v>0.32307692307692309</v>
      </c>
      <c r="AG10" s="82">
        <v>130</v>
      </c>
      <c r="AH10" s="35">
        <f>B10/AG10</f>
        <v>0.32307692307692309</v>
      </c>
      <c r="AI10" s="82">
        <v>175</v>
      </c>
      <c r="AJ10" s="35">
        <f>B10/AI10</f>
        <v>0.24</v>
      </c>
      <c r="AK10" s="82">
        <v>210</v>
      </c>
      <c r="AL10" s="36">
        <f>B10/AK10</f>
        <v>0.2</v>
      </c>
      <c r="AM10" s="80">
        <v>130</v>
      </c>
      <c r="AN10" s="35">
        <f>B10/AM10</f>
        <v>0.32307692307692309</v>
      </c>
      <c r="AO10" s="82">
        <v>130</v>
      </c>
      <c r="AP10" s="37">
        <f>B10/AO10</f>
        <v>0.32307692307692309</v>
      </c>
      <c r="AQ10" s="84">
        <v>130</v>
      </c>
      <c r="AR10" s="35">
        <f>B10/AQ10</f>
        <v>0.32307692307692309</v>
      </c>
      <c r="AS10" s="82">
        <v>130</v>
      </c>
      <c r="AT10" s="35">
        <f>B10/AS10</f>
        <v>0.32307692307692309</v>
      </c>
    </row>
    <row r="11" spans="1:46" ht="44.25" customHeight="1" thickBot="1">
      <c r="A11" s="214" t="s">
        <v>52</v>
      </c>
      <c r="B11" s="215"/>
      <c r="C11" s="131" t="s">
        <v>53</v>
      </c>
      <c r="D11" s="132" t="s">
        <v>54</v>
      </c>
      <c r="E11" s="133" t="s">
        <v>55</v>
      </c>
      <c r="F11" s="132" t="s">
        <v>56</v>
      </c>
      <c r="G11" s="124" t="s">
        <v>57</v>
      </c>
      <c r="H11" s="127" t="s">
        <v>58</v>
      </c>
      <c r="I11" s="172" t="s">
        <v>59</v>
      </c>
      <c r="J11" s="176" t="s">
        <v>60</v>
      </c>
      <c r="K11" s="125" t="s">
        <v>61</v>
      </c>
      <c r="L11" s="128" t="s">
        <v>62</v>
      </c>
      <c r="M11" s="173" t="s">
        <v>63</v>
      </c>
      <c r="N11" s="175" t="s">
        <v>64</v>
      </c>
      <c r="O11" s="126" t="s">
        <v>65</v>
      </c>
      <c r="P11" s="129" t="s">
        <v>66</v>
      </c>
      <c r="Q11" s="173" t="s">
        <v>67</v>
      </c>
      <c r="R11" s="174" t="s">
        <v>68</v>
      </c>
      <c r="S11" s="123" t="s">
        <v>69</v>
      </c>
      <c r="T11" s="128" t="s">
        <v>70</v>
      </c>
      <c r="U11" s="173" t="s">
        <v>71</v>
      </c>
      <c r="V11" s="176" t="s">
        <v>72</v>
      </c>
      <c r="W11" s="130" t="s">
        <v>73</v>
      </c>
      <c r="X11" s="129" t="s">
        <v>74</v>
      </c>
      <c r="Y11" s="173" t="s">
        <v>75</v>
      </c>
      <c r="Z11" s="174" t="s">
        <v>76</v>
      </c>
      <c r="AA11" s="123" t="s">
        <v>77</v>
      </c>
      <c r="AB11" s="128" t="s">
        <v>78</v>
      </c>
      <c r="AC11" s="173" t="s">
        <v>79</v>
      </c>
      <c r="AD11" s="175" t="s">
        <v>80</v>
      </c>
      <c r="AE11" s="126" t="s">
        <v>81</v>
      </c>
      <c r="AF11" s="129" t="s">
        <v>82</v>
      </c>
      <c r="AG11" s="173" t="s">
        <v>83</v>
      </c>
      <c r="AH11" s="174" t="s">
        <v>84</v>
      </c>
      <c r="AI11" s="123" t="s">
        <v>85</v>
      </c>
      <c r="AJ11" s="128" t="s">
        <v>86</v>
      </c>
      <c r="AK11" s="173" t="s">
        <v>87</v>
      </c>
      <c r="AL11" s="176" t="s">
        <v>88</v>
      </c>
      <c r="AM11" s="130" t="s">
        <v>89</v>
      </c>
      <c r="AN11" s="129" t="s">
        <v>90</v>
      </c>
      <c r="AO11" s="173" t="s">
        <v>91</v>
      </c>
      <c r="AP11" s="175" t="s">
        <v>92</v>
      </c>
      <c r="AQ11" s="126" t="s">
        <v>93</v>
      </c>
      <c r="AR11" s="129" t="s">
        <v>94</v>
      </c>
      <c r="AS11" s="173" t="s">
        <v>95</v>
      </c>
      <c r="AT11" s="174" t="s">
        <v>96</v>
      </c>
    </row>
    <row r="12" spans="1:46">
      <c r="A12" s="182" t="s">
        <v>97</v>
      </c>
      <c r="B12" s="138">
        <f>B4/200*39</f>
        <v>78</v>
      </c>
      <c r="C12" s="156">
        <v>400</v>
      </c>
      <c r="D12" s="17">
        <f>B12/C12</f>
        <v>0.19500000000000001</v>
      </c>
      <c r="E12" s="18">
        <v>500</v>
      </c>
      <c r="F12" s="16">
        <f>B12/E12</f>
        <v>0.156</v>
      </c>
      <c r="G12" s="85">
        <v>300</v>
      </c>
      <c r="H12" s="161">
        <f>B12/G12</f>
        <v>0.26</v>
      </c>
      <c r="I12" s="86">
        <v>400</v>
      </c>
      <c r="J12" s="162">
        <f>B12/I12</f>
        <v>0.19500000000000001</v>
      </c>
      <c r="K12" s="87">
        <v>600</v>
      </c>
      <c r="L12" s="66">
        <f>B12/K12</f>
        <v>0.13</v>
      </c>
      <c r="M12" s="88">
        <v>600</v>
      </c>
      <c r="N12" s="68">
        <f t="shared" ref="N12:N26" si="0">B12/M12</f>
        <v>0.13</v>
      </c>
      <c r="O12" s="89">
        <v>900</v>
      </c>
      <c r="P12" s="90">
        <f t="shared" ref="P12:P26" si="1">B12/O12</f>
        <v>8.666666666666667E-2</v>
      </c>
      <c r="Q12" s="91">
        <v>700</v>
      </c>
      <c r="R12" s="90">
        <f>B12/Q12</f>
        <v>0.11142857142857143</v>
      </c>
      <c r="S12" s="91">
        <v>750</v>
      </c>
      <c r="T12" s="90">
        <f>B12/S12</f>
        <v>0.104</v>
      </c>
      <c r="U12" s="91">
        <v>1200</v>
      </c>
      <c r="V12" s="92">
        <f>B12/U12</f>
        <v>6.5000000000000002E-2</v>
      </c>
      <c r="W12" s="93">
        <v>900</v>
      </c>
      <c r="X12" s="90">
        <f>B12/W12</f>
        <v>8.666666666666667E-2</v>
      </c>
      <c r="Y12" s="91">
        <v>700</v>
      </c>
      <c r="Z12" s="90">
        <f>B12/Y12</f>
        <v>0.11142857142857143</v>
      </c>
      <c r="AA12" s="91">
        <v>770</v>
      </c>
      <c r="AB12" s="90">
        <f t="shared" ref="AB12:AB26" si="2">B12/AA12</f>
        <v>0.1012987012987013</v>
      </c>
      <c r="AC12" s="91">
        <v>1300</v>
      </c>
      <c r="AD12" s="94">
        <f>B12/AC12</f>
        <v>0.06</v>
      </c>
      <c r="AE12" s="89">
        <v>900</v>
      </c>
      <c r="AF12" s="90">
        <f>B12/AE12</f>
        <v>8.666666666666667E-2</v>
      </c>
      <c r="AG12" s="91">
        <v>700</v>
      </c>
      <c r="AH12" s="90">
        <f>B12/AG12</f>
        <v>0.11142857142857143</v>
      </c>
      <c r="AI12" s="91">
        <v>770</v>
      </c>
      <c r="AJ12" s="90">
        <f>B12/AI12</f>
        <v>0.1012987012987013</v>
      </c>
      <c r="AK12" s="91">
        <v>1300</v>
      </c>
      <c r="AL12" s="92">
        <f>B12/AK12</f>
        <v>0.06</v>
      </c>
      <c r="AM12" s="93">
        <v>900</v>
      </c>
      <c r="AN12" s="90">
        <f>B12/AM12</f>
        <v>8.666666666666667E-2</v>
      </c>
      <c r="AO12" s="91">
        <v>700</v>
      </c>
      <c r="AP12" s="94">
        <f>B12/AO12</f>
        <v>0.11142857142857143</v>
      </c>
      <c r="AQ12" s="89">
        <v>900</v>
      </c>
      <c r="AR12" s="90">
        <f>B12/AQ12</f>
        <v>8.666666666666667E-2</v>
      </c>
      <c r="AS12" s="91">
        <v>700</v>
      </c>
      <c r="AT12" s="90">
        <f>B12/AS12</f>
        <v>0.11142857142857143</v>
      </c>
    </row>
    <row r="13" spans="1:46" ht="15">
      <c r="A13" s="183" t="s">
        <v>98</v>
      </c>
      <c r="B13" s="139">
        <f>B4/200*1.6</f>
        <v>3.2</v>
      </c>
      <c r="C13" s="99">
        <v>10</v>
      </c>
      <c r="D13" s="4">
        <f>B13/C13</f>
        <v>0.32</v>
      </c>
      <c r="E13" s="9">
        <v>10</v>
      </c>
      <c r="F13" s="6">
        <f>B13/E13</f>
        <v>0.32</v>
      </c>
      <c r="G13" s="95">
        <v>15</v>
      </c>
      <c r="H13" s="10">
        <f>B13/G13</f>
        <v>0.21333333333333335</v>
      </c>
      <c r="I13" s="24">
        <v>15</v>
      </c>
      <c r="J13" s="96">
        <f>B13/I13</f>
        <v>0.21333333333333335</v>
      </c>
      <c r="K13" s="25">
        <v>15</v>
      </c>
      <c r="L13" s="26">
        <f>B13/K13</f>
        <v>0.21333333333333335</v>
      </c>
      <c r="M13" s="27">
        <v>15</v>
      </c>
      <c r="N13" s="28">
        <f t="shared" si="0"/>
        <v>0.21333333333333335</v>
      </c>
      <c r="O13" s="11">
        <v>15</v>
      </c>
      <c r="P13" s="12">
        <f t="shared" si="1"/>
        <v>0.21333333333333335</v>
      </c>
      <c r="Q13" s="13">
        <v>15</v>
      </c>
      <c r="R13" s="12">
        <f t="shared" ref="R13:R26" si="3">B13/Q13</f>
        <v>0.21333333333333335</v>
      </c>
      <c r="S13" s="13">
        <v>15</v>
      </c>
      <c r="T13" s="12">
        <f>B13/S13</f>
        <v>0.21333333333333335</v>
      </c>
      <c r="U13" s="13">
        <v>15</v>
      </c>
      <c r="V13" s="29">
        <f>B13/U13</f>
        <v>0.21333333333333335</v>
      </c>
      <c r="W13" s="14">
        <v>15</v>
      </c>
      <c r="X13" s="12">
        <f>B13/W13</f>
        <v>0.21333333333333335</v>
      </c>
      <c r="Y13" s="13">
        <v>15</v>
      </c>
      <c r="Z13" s="12">
        <f>B13/Y13</f>
        <v>0.21333333333333335</v>
      </c>
      <c r="AA13" s="13">
        <v>15</v>
      </c>
      <c r="AB13" s="12">
        <f t="shared" si="2"/>
        <v>0.21333333333333335</v>
      </c>
      <c r="AC13" s="13">
        <v>15</v>
      </c>
      <c r="AD13" s="30">
        <f>B13/AC13</f>
        <v>0.21333333333333335</v>
      </c>
      <c r="AE13" s="11">
        <v>15</v>
      </c>
      <c r="AF13" s="12">
        <f>B13/AE13</f>
        <v>0.21333333333333335</v>
      </c>
      <c r="AG13" s="13">
        <v>15</v>
      </c>
      <c r="AH13" s="12">
        <f>B13/AG13</f>
        <v>0.21333333333333335</v>
      </c>
      <c r="AI13" s="13">
        <v>15</v>
      </c>
      <c r="AJ13" s="12">
        <f>B13/AI13</f>
        <v>0.21333333333333335</v>
      </c>
      <c r="AK13" s="13">
        <v>15</v>
      </c>
      <c r="AL13" s="29">
        <f>B13/AK13</f>
        <v>0.21333333333333335</v>
      </c>
      <c r="AM13" s="14">
        <v>15</v>
      </c>
      <c r="AN13" s="12">
        <f>B13/AM13</f>
        <v>0.21333333333333335</v>
      </c>
      <c r="AO13" s="13">
        <v>15</v>
      </c>
      <c r="AP13" s="30">
        <f>B13/AO13</f>
        <v>0.21333333333333335</v>
      </c>
      <c r="AQ13" s="11">
        <v>20</v>
      </c>
      <c r="AR13" s="12">
        <f>B13/AQ13</f>
        <v>0.16</v>
      </c>
      <c r="AS13" s="13">
        <v>20</v>
      </c>
      <c r="AT13" s="12">
        <f>B13/AS13</f>
        <v>0.16</v>
      </c>
    </row>
    <row r="14" spans="1:46" ht="15">
      <c r="A14" s="184" t="s">
        <v>99</v>
      </c>
      <c r="B14" s="140">
        <f>B13*40</f>
        <v>128</v>
      </c>
      <c r="C14" s="99">
        <v>400</v>
      </c>
      <c r="D14" s="19"/>
      <c r="E14" s="20">
        <v>400</v>
      </c>
      <c r="F14" s="19"/>
      <c r="G14" s="20">
        <v>600</v>
      </c>
      <c r="H14" s="23"/>
      <c r="I14" s="97">
        <v>600</v>
      </c>
      <c r="J14" s="98"/>
      <c r="K14" s="99">
        <v>600</v>
      </c>
      <c r="L14" s="26"/>
      <c r="M14" s="99">
        <v>600</v>
      </c>
      <c r="N14" s="28"/>
      <c r="O14" s="99">
        <v>600</v>
      </c>
      <c r="P14" s="12"/>
      <c r="Q14" s="99">
        <v>600</v>
      </c>
      <c r="R14" s="12"/>
      <c r="S14" s="99">
        <v>600</v>
      </c>
      <c r="T14" s="12"/>
      <c r="U14" s="99">
        <v>600</v>
      </c>
      <c r="V14" s="29"/>
      <c r="W14" s="99">
        <v>600</v>
      </c>
      <c r="X14" s="12"/>
      <c r="Y14" s="99">
        <v>600</v>
      </c>
      <c r="Z14" s="12"/>
      <c r="AA14" s="99">
        <v>600</v>
      </c>
      <c r="AB14" s="12"/>
      <c r="AC14" s="99">
        <v>600</v>
      </c>
      <c r="AD14" s="30"/>
      <c r="AE14" s="99">
        <v>600</v>
      </c>
      <c r="AF14" s="12"/>
      <c r="AG14" s="99">
        <v>600</v>
      </c>
      <c r="AH14" s="12"/>
      <c r="AI14" s="99">
        <v>600</v>
      </c>
      <c r="AJ14" s="12"/>
      <c r="AK14" s="99">
        <v>600</v>
      </c>
      <c r="AL14" s="29"/>
      <c r="AM14" s="99">
        <v>600</v>
      </c>
      <c r="AN14" s="12"/>
      <c r="AO14" s="99">
        <v>600</v>
      </c>
      <c r="AP14" s="30"/>
      <c r="AQ14" s="99">
        <v>800</v>
      </c>
      <c r="AR14" s="12"/>
      <c r="AS14" s="99">
        <v>800</v>
      </c>
      <c r="AT14" s="12"/>
    </row>
    <row r="15" spans="1:46">
      <c r="A15" s="185" t="s">
        <v>100</v>
      </c>
      <c r="B15" s="141">
        <f>B4/200*4.5</f>
        <v>9</v>
      </c>
      <c r="C15" s="154">
        <v>4</v>
      </c>
      <c r="D15" s="17">
        <f t="shared" ref="D15:D26" si="4">B15/C15</f>
        <v>2.25</v>
      </c>
      <c r="E15" s="21">
        <v>5</v>
      </c>
      <c r="F15" s="16">
        <f t="shared" ref="F15:F26" si="5">B15/E15</f>
        <v>1.8</v>
      </c>
      <c r="G15" s="31">
        <v>6</v>
      </c>
      <c r="H15" s="32">
        <f t="shared" ref="H15:H26" si="6">B15/G15</f>
        <v>1.5</v>
      </c>
      <c r="I15" s="33">
        <v>7</v>
      </c>
      <c r="J15" s="34">
        <f t="shared" ref="J15:J26" si="7">B15/I15</f>
        <v>1.2857142857142858</v>
      </c>
      <c r="K15" s="100">
        <v>11</v>
      </c>
      <c r="L15" s="81">
        <f t="shared" ref="L15:L26" si="8">B15/K15</f>
        <v>0.81818181818181823</v>
      </c>
      <c r="M15" s="101">
        <v>11</v>
      </c>
      <c r="N15" s="83">
        <f t="shared" si="0"/>
        <v>0.81818181818181823</v>
      </c>
      <c r="O15" s="84">
        <v>15</v>
      </c>
      <c r="P15" s="35">
        <f t="shared" si="1"/>
        <v>0.6</v>
      </c>
      <c r="Q15" s="82">
        <v>15</v>
      </c>
      <c r="R15" s="35">
        <f t="shared" si="3"/>
        <v>0.6</v>
      </c>
      <c r="S15" s="82">
        <v>15</v>
      </c>
      <c r="T15" s="35">
        <f t="shared" ref="T15:T26" si="9">B15/S15</f>
        <v>0.6</v>
      </c>
      <c r="U15" s="82">
        <v>19</v>
      </c>
      <c r="V15" s="36">
        <f t="shared" ref="V15:V26" si="10">B15/U15</f>
        <v>0.47368421052631576</v>
      </c>
      <c r="W15" s="80">
        <v>15</v>
      </c>
      <c r="X15" s="35">
        <f t="shared" ref="X15:X26" si="11">B15/W15</f>
        <v>0.6</v>
      </c>
      <c r="Y15" s="82">
        <v>15</v>
      </c>
      <c r="Z15" s="35">
        <f t="shared" ref="Z15:Z26" si="12">B15/Y15</f>
        <v>0.6</v>
      </c>
      <c r="AA15" s="82">
        <v>15</v>
      </c>
      <c r="AB15" s="35">
        <f t="shared" si="2"/>
        <v>0.6</v>
      </c>
      <c r="AC15" s="82">
        <v>19</v>
      </c>
      <c r="AD15" s="37">
        <f t="shared" ref="AD15:AD26" si="13">B15/AC15</f>
        <v>0.47368421052631576</v>
      </c>
      <c r="AE15" s="84">
        <v>15</v>
      </c>
      <c r="AF15" s="35">
        <f t="shared" ref="AF15:AF26" si="14">B15/AE15</f>
        <v>0.6</v>
      </c>
      <c r="AG15" s="82">
        <v>15</v>
      </c>
      <c r="AH15" s="35">
        <f t="shared" ref="AH15:AH26" si="15">B15/AG15</f>
        <v>0.6</v>
      </c>
      <c r="AI15" s="82">
        <v>15</v>
      </c>
      <c r="AJ15" s="35">
        <f t="shared" ref="AJ15:AJ26" si="16">B15/AI15</f>
        <v>0.6</v>
      </c>
      <c r="AK15" s="82">
        <v>19</v>
      </c>
      <c r="AL15" s="36">
        <f t="shared" ref="AL15:AL26" si="17">B15/AK15</f>
        <v>0.47368421052631576</v>
      </c>
      <c r="AM15" s="80">
        <v>15</v>
      </c>
      <c r="AN15" s="35">
        <f t="shared" ref="AN15:AN26" si="18">B15/AM15</f>
        <v>0.6</v>
      </c>
      <c r="AO15" s="82">
        <v>15</v>
      </c>
      <c r="AP15" s="37">
        <f t="shared" ref="AP15:AP26" si="19">B15/AO15</f>
        <v>0.6</v>
      </c>
      <c r="AQ15" s="84">
        <v>15</v>
      </c>
      <c r="AR15" s="35">
        <f t="shared" ref="AR15:AR26" si="20">B15/AQ15</f>
        <v>0.6</v>
      </c>
      <c r="AS15" s="82">
        <v>15</v>
      </c>
      <c r="AT15" s="35">
        <f t="shared" ref="AT15:AT26" si="21">B15/AS15</f>
        <v>0.6</v>
      </c>
    </row>
    <row r="16" spans="1:46">
      <c r="A16" s="183" t="s">
        <v>101</v>
      </c>
      <c r="B16" s="142">
        <f>B4/200*8.8</f>
        <v>17.600000000000001</v>
      </c>
      <c r="C16" s="99">
        <v>2</v>
      </c>
      <c r="D16" s="4">
        <f t="shared" si="4"/>
        <v>8.8000000000000007</v>
      </c>
      <c r="E16" s="9">
        <v>2.5</v>
      </c>
      <c r="F16" s="6">
        <f t="shared" si="5"/>
        <v>7.0400000000000009</v>
      </c>
      <c r="G16" s="22">
        <v>30</v>
      </c>
      <c r="H16" s="10">
        <f t="shared" si="6"/>
        <v>0.58666666666666667</v>
      </c>
      <c r="I16" s="24">
        <v>55</v>
      </c>
      <c r="J16" s="49">
        <f t="shared" si="7"/>
        <v>0.32</v>
      </c>
      <c r="K16" s="25">
        <v>60</v>
      </c>
      <c r="L16" s="26">
        <f t="shared" si="8"/>
        <v>0.29333333333333333</v>
      </c>
      <c r="M16" s="27">
        <v>60</v>
      </c>
      <c r="N16" s="28">
        <f t="shared" si="0"/>
        <v>0.29333333333333333</v>
      </c>
      <c r="O16" s="11">
        <v>75</v>
      </c>
      <c r="P16" s="12">
        <f t="shared" si="1"/>
        <v>0.23466666666666669</v>
      </c>
      <c r="Q16" s="13">
        <v>75</v>
      </c>
      <c r="R16" s="12">
        <f t="shared" si="3"/>
        <v>0.23466666666666669</v>
      </c>
      <c r="S16" s="13">
        <v>75</v>
      </c>
      <c r="T16" s="12">
        <f t="shared" si="9"/>
        <v>0.23466666666666669</v>
      </c>
      <c r="U16" s="13">
        <v>75</v>
      </c>
      <c r="V16" s="29">
        <f t="shared" si="10"/>
        <v>0.23466666666666669</v>
      </c>
      <c r="W16" s="14">
        <v>120</v>
      </c>
      <c r="X16" s="12">
        <f t="shared" si="11"/>
        <v>0.14666666666666667</v>
      </c>
      <c r="Y16" s="13">
        <v>90</v>
      </c>
      <c r="Z16" s="12">
        <f t="shared" si="12"/>
        <v>0.19555555555555557</v>
      </c>
      <c r="AA16" s="13">
        <v>90</v>
      </c>
      <c r="AB16" s="12">
        <f t="shared" si="2"/>
        <v>0.19555555555555557</v>
      </c>
      <c r="AC16" s="13">
        <v>90</v>
      </c>
      <c r="AD16" s="30">
        <f t="shared" si="13"/>
        <v>0.19555555555555557</v>
      </c>
      <c r="AE16" s="11">
        <v>120</v>
      </c>
      <c r="AF16" s="12">
        <f t="shared" si="14"/>
        <v>0.14666666666666667</v>
      </c>
      <c r="AG16" s="13">
        <v>90</v>
      </c>
      <c r="AH16" s="12">
        <f t="shared" si="15"/>
        <v>0.19555555555555557</v>
      </c>
      <c r="AI16" s="13">
        <v>90</v>
      </c>
      <c r="AJ16" s="12">
        <f t="shared" si="16"/>
        <v>0.19555555555555557</v>
      </c>
      <c r="AK16" s="13">
        <v>90</v>
      </c>
      <c r="AL16" s="29">
        <f t="shared" si="17"/>
        <v>0.19555555555555557</v>
      </c>
      <c r="AM16" s="14">
        <v>120</v>
      </c>
      <c r="AN16" s="12">
        <f t="shared" si="18"/>
        <v>0.14666666666666667</v>
      </c>
      <c r="AO16" s="13">
        <v>90</v>
      </c>
      <c r="AP16" s="30">
        <f t="shared" si="19"/>
        <v>0.19555555555555557</v>
      </c>
      <c r="AQ16" s="11">
        <v>120</v>
      </c>
      <c r="AR16" s="12">
        <f t="shared" si="20"/>
        <v>0.14666666666666667</v>
      </c>
      <c r="AS16" s="13">
        <v>90</v>
      </c>
      <c r="AT16" s="12">
        <f t="shared" si="21"/>
        <v>0.19555555555555557</v>
      </c>
    </row>
    <row r="17" spans="1:46" ht="15">
      <c r="A17" s="185" t="s">
        <v>102</v>
      </c>
      <c r="B17" s="143">
        <f>B4/200*0.15</f>
        <v>0.3</v>
      </c>
      <c r="C17" s="60">
        <v>0.2</v>
      </c>
      <c r="D17" s="17">
        <f t="shared" si="4"/>
        <v>1.4999999999999998</v>
      </c>
      <c r="E17" s="21">
        <v>0.3</v>
      </c>
      <c r="F17" s="16">
        <f t="shared" si="5"/>
        <v>1</v>
      </c>
      <c r="G17" s="31">
        <v>0.5</v>
      </c>
      <c r="H17" s="32">
        <f t="shared" si="6"/>
        <v>0.6</v>
      </c>
      <c r="I17" s="33">
        <v>0.6</v>
      </c>
      <c r="J17" s="34">
        <f t="shared" si="7"/>
        <v>0.5</v>
      </c>
      <c r="K17" s="102">
        <v>0.9</v>
      </c>
      <c r="L17" s="81">
        <f t="shared" si="8"/>
        <v>0.33333333333333331</v>
      </c>
      <c r="M17" s="103">
        <v>0.9</v>
      </c>
      <c r="N17" s="83">
        <f t="shared" si="0"/>
        <v>0.33333333333333331</v>
      </c>
      <c r="O17" s="84">
        <v>1.2</v>
      </c>
      <c r="P17" s="35">
        <f t="shared" si="1"/>
        <v>0.25</v>
      </c>
      <c r="Q17" s="82">
        <v>1</v>
      </c>
      <c r="R17" s="35">
        <f t="shared" si="3"/>
        <v>0.3</v>
      </c>
      <c r="S17" s="82">
        <v>1.4</v>
      </c>
      <c r="T17" s="35">
        <f t="shared" si="9"/>
        <v>0.2142857142857143</v>
      </c>
      <c r="U17" s="82">
        <v>1.4</v>
      </c>
      <c r="V17" s="36">
        <f t="shared" si="10"/>
        <v>0.2142857142857143</v>
      </c>
      <c r="W17" s="80">
        <v>1.2</v>
      </c>
      <c r="X17" s="35">
        <f t="shared" si="11"/>
        <v>0.25</v>
      </c>
      <c r="Y17" s="82">
        <v>1.1000000000000001</v>
      </c>
      <c r="Z17" s="35">
        <f t="shared" si="12"/>
        <v>0.27272727272727271</v>
      </c>
      <c r="AA17" s="82">
        <v>1.4</v>
      </c>
      <c r="AB17" s="35">
        <f t="shared" si="2"/>
        <v>0.2142857142857143</v>
      </c>
      <c r="AC17" s="82">
        <v>1.4</v>
      </c>
      <c r="AD17" s="37">
        <f t="shared" si="13"/>
        <v>0.2142857142857143</v>
      </c>
      <c r="AE17" s="84">
        <v>1.2</v>
      </c>
      <c r="AF17" s="35">
        <f t="shared" si="14"/>
        <v>0.25</v>
      </c>
      <c r="AG17" s="82">
        <v>1.1000000000000001</v>
      </c>
      <c r="AH17" s="35">
        <f t="shared" si="15"/>
        <v>0.27272727272727271</v>
      </c>
      <c r="AI17" s="82">
        <v>1.4</v>
      </c>
      <c r="AJ17" s="35">
        <f t="shared" si="16"/>
        <v>0.2142857142857143</v>
      </c>
      <c r="AK17" s="82">
        <v>1.4</v>
      </c>
      <c r="AL17" s="36">
        <f t="shared" si="17"/>
        <v>0.2142857142857143</v>
      </c>
      <c r="AM17" s="80">
        <v>1.2</v>
      </c>
      <c r="AN17" s="35">
        <f t="shared" si="18"/>
        <v>0.25</v>
      </c>
      <c r="AO17" s="82">
        <v>1.1000000000000001</v>
      </c>
      <c r="AP17" s="37">
        <f t="shared" si="19"/>
        <v>0.27272727272727271</v>
      </c>
      <c r="AQ17" s="84">
        <v>1.2</v>
      </c>
      <c r="AR17" s="35">
        <f t="shared" si="20"/>
        <v>0.25</v>
      </c>
      <c r="AS17" s="82">
        <v>1.1000000000000001</v>
      </c>
      <c r="AT17" s="35">
        <f t="shared" si="21"/>
        <v>0.27272727272727271</v>
      </c>
    </row>
    <row r="18" spans="1:46" ht="15">
      <c r="A18" s="183" t="s">
        <v>103</v>
      </c>
      <c r="B18" s="144">
        <f>B4/200*0.2</f>
        <v>0.4</v>
      </c>
      <c r="C18" s="59">
        <v>0.3</v>
      </c>
      <c r="D18" s="4">
        <f t="shared" si="4"/>
        <v>1.3333333333333335</v>
      </c>
      <c r="E18" s="9">
        <v>0.4</v>
      </c>
      <c r="F18" s="6">
        <f t="shared" si="5"/>
        <v>1</v>
      </c>
      <c r="G18" s="22">
        <v>0.5</v>
      </c>
      <c r="H18" s="10">
        <f t="shared" si="6"/>
        <v>0.8</v>
      </c>
      <c r="I18" s="24">
        <v>0.6</v>
      </c>
      <c r="J18" s="96">
        <f t="shared" si="7"/>
        <v>0.66666666666666674</v>
      </c>
      <c r="K18" s="104">
        <v>0.9</v>
      </c>
      <c r="L18" s="26">
        <f t="shared" si="8"/>
        <v>0.44444444444444448</v>
      </c>
      <c r="M18" s="105">
        <v>0.9</v>
      </c>
      <c r="N18" s="28">
        <f t="shared" si="0"/>
        <v>0.44444444444444448</v>
      </c>
      <c r="O18" s="11">
        <v>1.3</v>
      </c>
      <c r="P18" s="12">
        <f t="shared" si="1"/>
        <v>0.30769230769230771</v>
      </c>
      <c r="Q18" s="13">
        <v>1</v>
      </c>
      <c r="R18" s="12">
        <f t="shared" si="3"/>
        <v>0.4</v>
      </c>
      <c r="S18" s="13">
        <v>1.4</v>
      </c>
      <c r="T18" s="12">
        <f t="shared" si="9"/>
        <v>0.28571428571428575</v>
      </c>
      <c r="U18" s="13">
        <v>1.6</v>
      </c>
      <c r="V18" s="29">
        <f t="shared" si="10"/>
        <v>0.25</v>
      </c>
      <c r="W18" s="14">
        <v>1.3</v>
      </c>
      <c r="X18" s="12">
        <f t="shared" si="11"/>
        <v>0.30769230769230771</v>
      </c>
      <c r="Y18" s="13">
        <v>1.1000000000000001</v>
      </c>
      <c r="Z18" s="12">
        <f t="shared" si="12"/>
        <v>0.36363636363636365</v>
      </c>
      <c r="AA18" s="13">
        <v>1.4</v>
      </c>
      <c r="AB18" s="12">
        <f t="shared" si="2"/>
        <v>0.28571428571428575</v>
      </c>
      <c r="AC18" s="13">
        <v>1.6</v>
      </c>
      <c r="AD18" s="30">
        <f t="shared" si="13"/>
        <v>0.25</v>
      </c>
      <c r="AE18" s="11">
        <v>1.3</v>
      </c>
      <c r="AF18" s="12">
        <f t="shared" si="14"/>
        <v>0.30769230769230771</v>
      </c>
      <c r="AG18" s="13">
        <v>1.1000000000000001</v>
      </c>
      <c r="AH18" s="12">
        <f t="shared" si="15"/>
        <v>0.36363636363636365</v>
      </c>
      <c r="AI18" s="13">
        <v>1.4</v>
      </c>
      <c r="AJ18" s="12">
        <f t="shared" si="16"/>
        <v>0.28571428571428575</v>
      </c>
      <c r="AK18" s="13">
        <v>1.6</v>
      </c>
      <c r="AL18" s="29">
        <f t="shared" si="17"/>
        <v>0.25</v>
      </c>
      <c r="AM18" s="14">
        <v>1.3</v>
      </c>
      <c r="AN18" s="12">
        <f t="shared" si="18"/>
        <v>0.30769230769230771</v>
      </c>
      <c r="AO18" s="13">
        <v>1.1000000000000001</v>
      </c>
      <c r="AP18" s="30">
        <f t="shared" si="19"/>
        <v>0.36363636363636365</v>
      </c>
      <c r="AQ18" s="11">
        <v>1.3</v>
      </c>
      <c r="AR18" s="12">
        <f t="shared" si="20"/>
        <v>0.30769230769230771</v>
      </c>
      <c r="AS18" s="13">
        <v>1.1000000000000001</v>
      </c>
      <c r="AT18" s="12">
        <f t="shared" si="21"/>
        <v>0.36363636363636365</v>
      </c>
    </row>
    <row r="19" spans="1:46" ht="15">
      <c r="A19" s="185" t="s">
        <v>104</v>
      </c>
      <c r="B19" s="143">
        <f>B4/200*0.21</f>
        <v>0.42</v>
      </c>
      <c r="C19" s="60">
        <v>0.1</v>
      </c>
      <c r="D19" s="17">
        <f t="shared" si="4"/>
        <v>4.1999999999999993</v>
      </c>
      <c r="E19" s="21">
        <v>0.3</v>
      </c>
      <c r="F19" s="16">
        <f t="shared" si="5"/>
        <v>1.4</v>
      </c>
      <c r="G19" s="31">
        <v>0.5</v>
      </c>
      <c r="H19" s="32">
        <f t="shared" si="6"/>
        <v>0.84</v>
      </c>
      <c r="I19" s="33">
        <v>0.6</v>
      </c>
      <c r="J19" s="34">
        <f t="shared" si="7"/>
        <v>0.7</v>
      </c>
      <c r="K19" s="102">
        <v>1</v>
      </c>
      <c r="L19" s="81">
        <f t="shared" si="8"/>
        <v>0.42</v>
      </c>
      <c r="M19" s="103">
        <v>1</v>
      </c>
      <c r="N19" s="83">
        <f t="shared" si="0"/>
        <v>0.42</v>
      </c>
      <c r="O19" s="84">
        <v>1.3</v>
      </c>
      <c r="P19" s="35">
        <f t="shared" si="1"/>
        <v>0.32307692307692304</v>
      </c>
      <c r="Q19" s="82">
        <v>1.2</v>
      </c>
      <c r="R19" s="35">
        <f t="shared" si="3"/>
        <v>0.35</v>
      </c>
      <c r="S19" s="82">
        <v>1.9</v>
      </c>
      <c r="T19" s="35">
        <f t="shared" si="9"/>
        <v>0.22105263157894736</v>
      </c>
      <c r="U19" s="103">
        <v>2</v>
      </c>
      <c r="V19" s="36">
        <f t="shared" si="10"/>
        <v>0.21</v>
      </c>
      <c r="W19" s="80">
        <v>1.3</v>
      </c>
      <c r="X19" s="35">
        <f t="shared" si="11"/>
        <v>0.32307692307692304</v>
      </c>
      <c r="Y19" s="82">
        <v>1.3</v>
      </c>
      <c r="Z19" s="35">
        <f t="shared" si="12"/>
        <v>0.32307692307692304</v>
      </c>
      <c r="AA19" s="82">
        <v>1.9</v>
      </c>
      <c r="AB19" s="35">
        <f t="shared" si="2"/>
        <v>0.22105263157894736</v>
      </c>
      <c r="AC19" s="103">
        <v>2</v>
      </c>
      <c r="AD19" s="37">
        <f t="shared" si="13"/>
        <v>0.21</v>
      </c>
      <c r="AE19" s="84">
        <v>1.3</v>
      </c>
      <c r="AF19" s="35">
        <f t="shared" si="14"/>
        <v>0.32307692307692304</v>
      </c>
      <c r="AG19" s="82">
        <v>1.3</v>
      </c>
      <c r="AH19" s="35">
        <f t="shared" si="15"/>
        <v>0.32307692307692304</v>
      </c>
      <c r="AI19" s="82">
        <v>1.9</v>
      </c>
      <c r="AJ19" s="35">
        <f t="shared" si="16"/>
        <v>0.22105263157894736</v>
      </c>
      <c r="AK19" s="103">
        <v>2</v>
      </c>
      <c r="AL19" s="36">
        <f t="shared" si="17"/>
        <v>0.21</v>
      </c>
      <c r="AM19" s="80">
        <v>1.7</v>
      </c>
      <c r="AN19" s="35">
        <f t="shared" si="18"/>
        <v>0.24705882352941178</v>
      </c>
      <c r="AO19" s="82">
        <v>1.5</v>
      </c>
      <c r="AP19" s="37">
        <f t="shared" si="19"/>
        <v>0.27999999999999997</v>
      </c>
      <c r="AQ19" s="84">
        <v>1.7</v>
      </c>
      <c r="AR19" s="35">
        <f t="shared" si="20"/>
        <v>0.24705882352941178</v>
      </c>
      <c r="AS19" s="82">
        <v>1.5</v>
      </c>
      <c r="AT19" s="35">
        <f t="shared" si="21"/>
        <v>0.27999999999999997</v>
      </c>
    </row>
    <row r="20" spans="1:46">
      <c r="A20" s="183" t="s">
        <v>105</v>
      </c>
      <c r="B20" s="144">
        <f>B4/200*0.4</f>
        <v>0.8</v>
      </c>
      <c r="C20" s="59">
        <v>0.4</v>
      </c>
      <c r="D20" s="4">
        <f t="shared" si="4"/>
        <v>2</v>
      </c>
      <c r="E20" s="9">
        <v>0.5</v>
      </c>
      <c r="F20" s="6">
        <f t="shared" si="5"/>
        <v>1.6</v>
      </c>
      <c r="G20" s="22">
        <v>0.9</v>
      </c>
      <c r="H20" s="10">
        <f t="shared" si="6"/>
        <v>0.88888888888888895</v>
      </c>
      <c r="I20" s="24">
        <v>1.2</v>
      </c>
      <c r="J20" s="96">
        <f t="shared" si="7"/>
        <v>0.66666666666666674</v>
      </c>
      <c r="K20" s="104">
        <v>1.8</v>
      </c>
      <c r="L20" s="26">
        <f t="shared" si="8"/>
        <v>0.44444444444444448</v>
      </c>
      <c r="M20" s="105">
        <v>1.8</v>
      </c>
      <c r="N20" s="28">
        <f t="shared" si="0"/>
        <v>0.44444444444444448</v>
      </c>
      <c r="O20" s="11">
        <v>2.4</v>
      </c>
      <c r="P20" s="12">
        <f t="shared" si="1"/>
        <v>0.33333333333333337</v>
      </c>
      <c r="Q20" s="13">
        <v>2.4</v>
      </c>
      <c r="R20" s="12">
        <f t="shared" si="3"/>
        <v>0.33333333333333337</v>
      </c>
      <c r="S20" s="13">
        <v>2.6</v>
      </c>
      <c r="T20" s="12">
        <f t="shared" si="9"/>
        <v>0.30769230769230771</v>
      </c>
      <c r="U20" s="13">
        <v>2.8</v>
      </c>
      <c r="V20" s="29">
        <f t="shared" si="10"/>
        <v>0.28571428571428575</v>
      </c>
      <c r="W20" s="14">
        <v>2.4</v>
      </c>
      <c r="X20" s="12">
        <f t="shared" si="11"/>
        <v>0.33333333333333337</v>
      </c>
      <c r="Y20" s="13">
        <v>2.4</v>
      </c>
      <c r="Z20" s="12">
        <f t="shared" si="12"/>
        <v>0.33333333333333337</v>
      </c>
      <c r="AA20" s="13">
        <v>2.6</v>
      </c>
      <c r="AB20" s="12">
        <f t="shared" si="2"/>
        <v>0.30769230769230771</v>
      </c>
      <c r="AC20" s="13">
        <v>2.8</v>
      </c>
      <c r="AD20" s="30">
        <f t="shared" si="13"/>
        <v>0.28571428571428575</v>
      </c>
      <c r="AE20" s="11">
        <v>2.4</v>
      </c>
      <c r="AF20" s="12">
        <f t="shared" si="14"/>
        <v>0.33333333333333337</v>
      </c>
      <c r="AG20" s="13">
        <v>2.4</v>
      </c>
      <c r="AH20" s="12">
        <f t="shared" si="15"/>
        <v>0.33333333333333337</v>
      </c>
      <c r="AI20" s="13">
        <v>2.6</v>
      </c>
      <c r="AJ20" s="12">
        <f t="shared" si="16"/>
        <v>0.30769230769230771</v>
      </c>
      <c r="AK20" s="13">
        <v>2.8</v>
      </c>
      <c r="AL20" s="29">
        <f t="shared" si="17"/>
        <v>0.28571428571428575</v>
      </c>
      <c r="AM20" s="14">
        <v>2.4</v>
      </c>
      <c r="AN20" s="12">
        <f t="shared" si="18"/>
        <v>0.33333333333333337</v>
      </c>
      <c r="AO20" s="13">
        <v>2.4</v>
      </c>
      <c r="AP20" s="30">
        <f t="shared" si="19"/>
        <v>0.33333333333333337</v>
      </c>
      <c r="AQ20" s="11">
        <v>2.4</v>
      </c>
      <c r="AR20" s="12">
        <f t="shared" si="20"/>
        <v>0.33333333333333337</v>
      </c>
      <c r="AS20" s="13">
        <v>2.4</v>
      </c>
      <c r="AT20" s="12">
        <f t="shared" si="21"/>
        <v>0.33333333333333337</v>
      </c>
    </row>
    <row r="21" spans="1:46" ht="15">
      <c r="A21" s="185" t="s">
        <v>106</v>
      </c>
      <c r="B21" s="141">
        <f>B4/200*1.5</f>
        <v>3</v>
      </c>
      <c r="C21" s="154">
        <v>2</v>
      </c>
      <c r="D21" s="17">
        <f t="shared" si="4"/>
        <v>1.5</v>
      </c>
      <c r="E21" s="21">
        <v>4</v>
      </c>
      <c r="F21" s="16">
        <f t="shared" si="5"/>
        <v>0.75</v>
      </c>
      <c r="G21" s="31">
        <v>6</v>
      </c>
      <c r="H21" s="32">
        <f t="shared" si="6"/>
        <v>0.5</v>
      </c>
      <c r="I21" s="33">
        <v>8</v>
      </c>
      <c r="J21" s="34">
        <f t="shared" si="7"/>
        <v>0.375</v>
      </c>
      <c r="K21" s="100">
        <v>12</v>
      </c>
      <c r="L21" s="81">
        <f t="shared" si="8"/>
        <v>0.25</v>
      </c>
      <c r="M21" s="101">
        <v>12</v>
      </c>
      <c r="N21" s="83">
        <f t="shared" si="0"/>
        <v>0.25</v>
      </c>
      <c r="O21" s="84">
        <v>16</v>
      </c>
      <c r="P21" s="35">
        <f t="shared" si="1"/>
        <v>0.1875</v>
      </c>
      <c r="Q21" s="82">
        <v>14</v>
      </c>
      <c r="R21" s="35">
        <f t="shared" si="3"/>
        <v>0.21428571428571427</v>
      </c>
      <c r="S21" s="82">
        <v>18</v>
      </c>
      <c r="T21" s="35">
        <f t="shared" si="9"/>
        <v>0.16666666666666666</v>
      </c>
      <c r="U21" s="82">
        <v>17</v>
      </c>
      <c r="V21" s="36">
        <f t="shared" si="10"/>
        <v>0.17647058823529413</v>
      </c>
      <c r="W21" s="80">
        <v>16</v>
      </c>
      <c r="X21" s="35">
        <f t="shared" si="11"/>
        <v>0.1875</v>
      </c>
      <c r="Y21" s="82">
        <v>14</v>
      </c>
      <c r="Z21" s="35">
        <f t="shared" si="12"/>
        <v>0.21428571428571427</v>
      </c>
      <c r="AA21" s="82">
        <v>18</v>
      </c>
      <c r="AB21" s="35">
        <f t="shared" si="2"/>
        <v>0.16666666666666666</v>
      </c>
      <c r="AC21" s="82">
        <v>17</v>
      </c>
      <c r="AD21" s="37">
        <f t="shared" si="13"/>
        <v>0.17647058823529413</v>
      </c>
      <c r="AE21" s="84">
        <v>16</v>
      </c>
      <c r="AF21" s="35">
        <f t="shared" si="14"/>
        <v>0.1875</v>
      </c>
      <c r="AG21" s="82">
        <v>14</v>
      </c>
      <c r="AH21" s="35">
        <f t="shared" si="15"/>
        <v>0.21428571428571427</v>
      </c>
      <c r="AI21" s="82">
        <v>18</v>
      </c>
      <c r="AJ21" s="35">
        <f t="shared" si="16"/>
        <v>0.16666666666666666</v>
      </c>
      <c r="AK21" s="82">
        <v>17</v>
      </c>
      <c r="AL21" s="36">
        <f t="shared" si="17"/>
        <v>0.17647058823529413</v>
      </c>
      <c r="AM21" s="80">
        <v>16</v>
      </c>
      <c r="AN21" s="35">
        <f t="shared" si="18"/>
        <v>0.1875</v>
      </c>
      <c r="AO21" s="82">
        <v>14</v>
      </c>
      <c r="AP21" s="37">
        <f t="shared" si="19"/>
        <v>0.21428571428571427</v>
      </c>
      <c r="AQ21" s="84">
        <v>16</v>
      </c>
      <c r="AR21" s="35">
        <f t="shared" si="20"/>
        <v>0.1875</v>
      </c>
      <c r="AS21" s="82">
        <v>14</v>
      </c>
      <c r="AT21" s="35">
        <f t="shared" si="21"/>
        <v>0.21428571428571427</v>
      </c>
    </row>
    <row r="22" spans="1:46">
      <c r="A22" s="183" t="s">
        <v>107</v>
      </c>
      <c r="B22" s="140">
        <f>B4/200*25</f>
        <v>50</v>
      </c>
      <c r="C22" s="99">
        <v>65</v>
      </c>
      <c r="D22" s="4">
        <f t="shared" si="4"/>
        <v>0.76923076923076927</v>
      </c>
      <c r="E22" s="9">
        <v>80</v>
      </c>
      <c r="F22" s="6">
        <f t="shared" si="5"/>
        <v>0.625</v>
      </c>
      <c r="G22" s="22">
        <v>150</v>
      </c>
      <c r="H22" s="10">
        <f t="shared" si="6"/>
        <v>0.33333333333333331</v>
      </c>
      <c r="I22" s="24">
        <v>200</v>
      </c>
      <c r="J22" s="96">
        <f t="shared" si="7"/>
        <v>0.25</v>
      </c>
      <c r="K22" s="25">
        <v>300</v>
      </c>
      <c r="L22" s="26">
        <f t="shared" si="8"/>
        <v>0.16666666666666666</v>
      </c>
      <c r="M22" s="27">
        <v>300</v>
      </c>
      <c r="N22" s="28">
        <f t="shared" si="0"/>
        <v>0.16666666666666666</v>
      </c>
      <c r="O22" s="11">
        <v>400</v>
      </c>
      <c r="P22" s="12">
        <f t="shared" si="1"/>
        <v>0.125</v>
      </c>
      <c r="Q22" s="13">
        <v>400</v>
      </c>
      <c r="R22" s="12">
        <f t="shared" si="3"/>
        <v>0.125</v>
      </c>
      <c r="S22" s="13">
        <v>600</v>
      </c>
      <c r="T22" s="12">
        <f t="shared" si="9"/>
        <v>8.3333333333333329E-2</v>
      </c>
      <c r="U22" s="13">
        <v>500</v>
      </c>
      <c r="V22" s="29">
        <f t="shared" si="10"/>
        <v>0.1</v>
      </c>
      <c r="W22" s="14">
        <v>400</v>
      </c>
      <c r="X22" s="12">
        <f t="shared" si="11"/>
        <v>0.125</v>
      </c>
      <c r="Y22" s="13">
        <v>400</v>
      </c>
      <c r="Z22" s="12">
        <f t="shared" si="12"/>
        <v>0.125</v>
      </c>
      <c r="AA22" s="13">
        <v>600</v>
      </c>
      <c r="AB22" s="12">
        <f t="shared" si="2"/>
        <v>8.3333333333333329E-2</v>
      </c>
      <c r="AC22" s="13">
        <v>500</v>
      </c>
      <c r="AD22" s="30">
        <f t="shared" si="13"/>
        <v>0.1</v>
      </c>
      <c r="AE22" s="11">
        <v>400</v>
      </c>
      <c r="AF22" s="12">
        <f t="shared" si="14"/>
        <v>0.125</v>
      </c>
      <c r="AG22" s="13">
        <v>400</v>
      </c>
      <c r="AH22" s="12">
        <f t="shared" si="15"/>
        <v>0.125</v>
      </c>
      <c r="AI22" s="13">
        <v>600</v>
      </c>
      <c r="AJ22" s="12">
        <f t="shared" si="16"/>
        <v>8.3333333333333329E-2</v>
      </c>
      <c r="AK22" s="13">
        <v>500</v>
      </c>
      <c r="AL22" s="29">
        <f t="shared" si="17"/>
        <v>0.1</v>
      </c>
      <c r="AM22" s="14">
        <v>400</v>
      </c>
      <c r="AN22" s="12">
        <f t="shared" si="18"/>
        <v>0.125</v>
      </c>
      <c r="AO22" s="13">
        <v>400</v>
      </c>
      <c r="AP22" s="30">
        <f t="shared" si="19"/>
        <v>0.125</v>
      </c>
      <c r="AQ22" s="11">
        <v>400</v>
      </c>
      <c r="AR22" s="12">
        <f t="shared" si="20"/>
        <v>0.125</v>
      </c>
      <c r="AS22" s="13">
        <v>400</v>
      </c>
      <c r="AT22" s="12">
        <f t="shared" si="21"/>
        <v>0.125</v>
      </c>
    </row>
    <row r="23" spans="1:46" ht="15">
      <c r="A23" s="185" t="s">
        <v>108</v>
      </c>
      <c r="B23" s="143">
        <f>B4/200*0.6</f>
        <v>1.2</v>
      </c>
      <c r="C23" s="60">
        <v>1.7</v>
      </c>
      <c r="D23" s="17">
        <f t="shared" si="4"/>
        <v>0.70588235294117652</v>
      </c>
      <c r="E23" s="21">
        <v>1.8</v>
      </c>
      <c r="F23" s="16">
        <f t="shared" si="5"/>
        <v>0.66666666666666663</v>
      </c>
      <c r="G23" s="31">
        <v>2</v>
      </c>
      <c r="H23" s="32">
        <f t="shared" si="6"/>
        <v>0.6</v>
      </c>
      <c r="I23" s="33">
        <v>3</v>
      </c>
      <c r="J23" s="34">
        <f t="shared" si="7"/>
        <v>0.39999999999999997</v>
      </c>
      <c r="K23" s="100">
        <v>4</v>
      </c>
      <c r="L23" s="81">
        <f t="shared" si="8"/>
        <v>0.3</v>
      </c>
      <c r="M23" s="101">
        <v>4</v>
      </c>
      <c r="N23" s="83">
        <f t="shared" si="0"/>
        <v>0.3</v>
      </c>
      <c r="O23" s="84">
        <v>5</v>
      </c>
      <c r="P23" s="35">
        <f t="shared" si="1"/>
        <v>0.24</v>
      </c>
      <c r="Q23" s="82">
        <v>5</v>
      </c>
      <c r="R23" s="35">
        <f t="shared" si="3"/>
        <v>0.24</v>
      </c>
      <c r="S23" s="82">
        <v>6</v>
      </c>
      <c r="T23" s="35">
        <f t="shared" si="9"/>
        <v>0.19999999999999998</v>
      </c>
      <c r="U23" s="82">
        <v>7</v>
      </c>
      <c r="V23" s="36">
        <f t="shared" si="10"/>
        <v>0.17142857142857143</v>
      </c>
      <c r="W23" s="80">
        <v>5</v>
      </c>
      <c r="X23" s="35">
        <f t="shared" si="11"/>
        <v>0.24</v>
      </c>
      <c r="Y23" s="82">
        <v>5</v>
      </c>
      <c r="Z23" s="35">
        <f t="shared" si="12"/>
        <v>0.24</v>
      </c>
      <c r="AA23" s="82">
        <v>6</v>
      </c>
      <c r="AB23" s="35">
        <f t="shared" si="2"/>
        <v>0.19999999999999998</v>
      </c>
      <c r="AC23" s="82">
        <v>7</v>
      </c>
      <c r="AD23" s="37">
        <f t="shared" si="13"/>
        <v>0.17142857142857143</v>
      </c>
      <c r="AE23" s="84">
        <v>5</v>
      </c>
      <c r="AF23" s="35">
        <f t="shared" si="14"/>
        <v>0.24</v>
      </c>
      <c r="AG23" s="82">
        <v>5</v>
      </c>
      <c r="AH23" s="35">
        <f t="shared" si="15"/>
        <v>0.24</v>
      </c>
      <c r="AI23" s="82">
        <v>6</v>
      </c>
      <c r="AJ23" s="35">
        <f t="shared" si="16"/>
        <v>0.19999999999999998</v>
      </c>
      <c r="AK23" s="82">
        <v>7</v>
      </c>
      <c r="AL23" s="36">
        <f t="shared" si="17"/>
        <v>0.17142857142857143</v>
      </c>
      <c r="AM23" s="80">
        <v>5</v>
      </c>
      <c r="AN23" s="35">
        <f t="shared" si="18"/>
        <v>0.24</v>
      </c>
      <c r="AO23" s="82">
        <v>5</v>
      </c>
      <c r="AP23" s="37">
        <f t="shared" si="19"/>
        <v>0.24</v>
      </c>
      <c r="AQ23" s="84">
        <v>5</v>
      </c>
      <c r="AR23" s="35">
        <f t="shared" si="20"/>
        <v>0.24</v>
      </c>
      <c r="AS23" s="82">
        <v>5</v>
      </c>
      <c r="AT23" s="35">
        <f t="shared" si="21"/>
        <v>0.24</v>
      </c>
    </row>
    <row r="24" spans="1:46">
      <c r="A24" s="183" t="s">
        <v>109</v>
      </c>
      <c r="B24" s="142">
        <f>B4/200*4</f>
        <v>8</v>
      </c>
      <c r="C24" s="99">
        <v>5</v>
      </c>
      <c r="D24" s="4">
        <f t="shared" si="4"/>
        <v>1.6</v>
      </c>
      <c r="E24" s="9">
        <v>6</v>
      </c>
      <c r="F24" s="6">
        <f t="shared" si="5"/>
        <v>1.3333333333333333</v>
      </c>
      <c r="G24" s="22">
        <v>8</v>
      </c>
      <c r="H24" s="23">
        <f t="shared" si="6"/>
        <v>1</v>
      </c>
      <c r="I24" s="24">
        <v>12</v>
      </c>
      <c r="J24" s="49">
        <f t="shared" si="7"/>
        <v>0.66666666666666663</v>
      </c>
      <c r="K24" s="25">
        <v>20</v>
      </c>
      <c r="L24" s="26">
        <f t="shared" si="8"/>
        <v>0.4</v>
      </c>
      <c r="M24" s="27">
        <v>20</v>
      </c>
      <c r="N24" s="28">
        <f t="shared" si="0"/>
        <v>0.4</v>
      </c>
      <c r="O24" s="11">
        <v>25</v>
      </c>
      <c r="P24" s="12">
        <f t="shared" si="1"/>
        <v>0.32</v>
      </c>
      <c r="Q24" s="13">
        <v>25</v>
      </c>
      <c r="R24" s="12">
        <f t="shared" si="3"/>
        <v>0.32</v>
      </c>
      <c r="S24" s="13">
        <v>30</v>
      </c>
      <c r="T24" s="12">
        <f t="shared" si="9"/>
        <v>0.26666666666666666</v>
      </c>
      <c r="U24" s="13">
        <v>35</v>
      </c>
      <c r="V24" s="29">
        <f t="shared" si="10"/>
        <v>0.22857142857142856</v>
      </c>
      <c r="W24" s="14">
        <v>30</v>
      </c>
      <c r="X24" s="12">
        <f t="shared" si="11"/>
        <v>0.26666666666666666</v>
      </c>
      <c r="Y24" s="13">
        <v>30</v>
      </c>
      <c r="Z24" s="12">
        <f t="shared" si="12"/>
        <v>0.26666666666666666</v>
      </c>
      <c r="AA24" s="13">
        <v>30</v>
      </c>
      <c r="AB24" s="12">
        <f t="shared" si="2"/>
        <v>0.26666666666666666</v>
      </c>
      <c r="AC24" s="13">
        <v>35</v>
      </c>
      <c r="AD24" s="30">
        <f t="shared" si="13"/>
        <v>0.22857142857142856</v>
      </c>
      <c r="AE24" s="11">
        <v>30</v>
      </c>
      <c r="AF24" s="12">
        <f t="shared" si="14"/>
        <v>0.26666666666666666</v>
      </c>
      <c r="AG24" s="13">
        <v>30</v>
      </c>
      <c r="AH24" s="12">
        <f t="shared" si="15"/>
        <v>0.26666666666666666</v>
      </c>
      <c r="AI24" s="13">
        <v>30</v>
      </c>
      <c r="AJ24" s="12">
        <f t="shared" si="16"/>
        <v>0.26666666666666666</v>
      </c>
      <c r="AK24" s="13">
        <v>35</v>
      </c>
      <c r="AL24" s="29">
        <f t="shared" si="17"/>
        <v>0.22857142857142856</v>
      </c>
      <c r="AM24" s="14">
        <v>30</v>
      </c>
      <c r="AN24" s="12">
        <f t="shared" si="18"/>
        <v>0.26666666666666666</v>
      </c>
      <c r="AO24" s="13">
        <v>30</v>
      </c>
      <c r="AP24" s="30">
        <f t="shared" si="19"/>
        <v>0.26666666666666666</v>
      </c>
      <c r="AQ24" s="11">
        <v>30</v>
      </c>
      <c r="AR24" s="12">
        <f t="shared" si="20"/>
        <v>0.26666666666666666</v>
      </c>
      <c r="AS24" s="13">
        <v>30</v>
      </c>
      <c r="AT24" s="12">
        <f t="shared" si="21"/>
        <v>0.26666666666666666</v>
      </c>
    </row>
    <row r="25" spans="1:46">
      <c r="A25" s="185" t="s">
        <v>110</v>
      </c>
      <c r="B25" s="141">
        <f>B4/200*8</f>
        <v>16</v>
      </c>
      <c r="C25" s="154">
        <v>40</v>
      </c>
      <c r="D25" s="17">
        <f t="shared" si="4"/>
        <v>0.4</v>
      </c>
      <c r="E25" s="21">
        <v>50</v>
      </c>
      <c r="F25" s="16">
        <f t="shared" si="5"/>
        <v>0.32</v>
      </c>
      <c r="G25" s="31">
        <v>15</v>
      </c>
      <c r="H25" s="32">
        <f t="shared" si="6"/>
        <v>1.0666666666666667</v>
      </c>
      <c r="I25" s="33">
        <v>25</v>
      </c>
      <c r="J25" s="34">
        <f t="shared" si="7"/>
        <v>0.64</v>
      </c>
      <c r="K25" s="100">
        <v>45</v>
      </c>
      <c r="L25" s="81">
        <f t="shared" si="8"/>
        <v>0.35555555555555557</v>
      </c>
      <c r="M25" s="101">
        <v>45</v>
      </c>
      <c r="N25" s="83">
        <f t="shared" si="0"/>
        <v>0.35555555555555557</v>
      </c>
      <c r="O25" s="84">
        <v>75</v>
      </c>
      <c r="P25" s="35">
        <f t="shared" si="1"/>
        <v>0.21333333333333335</v>
      </c>
      <c r="Q25" s="82">
        <v>65</v>
      </c>
      <c r="R25" s="35">
        <f t="shared" si="3"/>
        <v>0.24615384615384617</v>
      </c>
      <c r="S25" s="82">
        <v>80</v>
      </c>
      <c r="T25" s="35">
        <f t="shared" si="9"/>
        <v>0.2</v>
      </c>
      <c r="U25" s="82">
        <v>115</v>
      </c>
      <c r="V25" s="36">
        <f t="shared" si="10"/>
        <v>0.1391304347826087</v>
      </c>
      <c r="W25" s="80">
        <v>90</v>
      </c>
      <c r="X25" s="35">
        <f t="shared" si="11"/>
        <v>0.17777777777777778</v>
      </c>
      <c r="Y25" s="82">
        <v>75</v>
      </c>
      <c r="Z25" s="35">
        <f t="shared" si="12"/>
        <v>0.21333333333333335</v>
      </c>
      <c r="AA25" s="82">
        <v>85</v>
      </c>
      <c r="AB25" s="35">
        <f t="shared" si="2"/>
        <v>0.18823529411764706</v>
      </c>
      <c r="AC25" s="82">
        <v>120</v>
      </c>
      <c r="AD25" s="37">
        <f t="shared" si="13"/>
        <v>0.13333333333333333</v>
      </c>
      <c r="AE25" s="84">
        <v>90</v>
      </c>
      <c r="AF25" s="35">
        <f t="shared" si="14"/>
        <v>0.17777777777777778</v>
      </c>
      <c r="AG25" s="82">
        <v>75</v>
      </c>
      <c r="AH25" s="35">
        <f t="shared" si="15"/>
        <v>0.21333333333333335</v>
      </c>
      <c r="AI25" s="82">
        <v>85</v>
      </c>
      <c r="AJ25" s="35">
        <f t="shared" si="16"/>
        <v>0.18823529411764706</v>
      </c>
      <c r="AK25" s="82">
        <v>120</v>
      </c>
      <c r="AL25" s="36">
        <f t="shared" si="17"/>
        <v>0.13333333333333333</v>
      </c>
      <c r="AM25" s="80">
        <v>90</v>
      </c>
      <c r="AN25" s="35">
        <f t="shared" si="18"/>
        <v>0.17777777777777778</v>
      </c>
      <c r="AO25" s="82">
        <v>425</v>
      </c>
      <c r="AP25" s="37">
        <f t="shared" si="19"/>
        <v>3.7647058823529408E-2</v>
      </c>
      <c r="AQ25" s="84">
        <v>90</v>
      </c>
      <c r="AR25" s="35">
        <f t="shared" si="20"/>
        <v>0.17777777777777778</v>
      </c>
      <c r="AS25" s="82">
        <v>75</v>
      </c>
      <c r="AT25" s="35">
        <f t="shared" si="21"/>
        <v>0.21333333333333335</v>
      </c>
    </row>
    <row r="26" spans="1:46" ht="15" thickBot="1">
      <c r="A26" s="183" t="s">
        <v>111</v>
      </c>
      <c r="B26" s="140">
        <f>B4/200*30</f>
        <v>60</v>
      </c>
      <c r="C26" s="157">
        <v>125</v>
      </c>
      <c r="D26" s="4">
        <f t="shared" si="4"/>
        <v>0.48</v>
      </c>
      <c r="E26" s="9">
        <v>150</v>
      </c>
      <c r="F26" s="6">
        <f t="shared" si="5"/>
        <v>0.4</v>
      </c>
      <c r="G26" s="38">
        <v>200</v>
      </c>
      <c r="H26" s="23">
        <f t="shared" si="6"/>
        <v>0.3</v>
      </c>
      <c r="I26" s="39">
        <v>250</v>
      </c>
      <c r="J26" s="49">
        <f t="shared" si="7"/>
        <v>0.24</v>
      </c>
      <c r="K26" s="25">
        <v>375</v>
      </c>
      <c r="L26" s="26">
        <f t="shared" si="8"/>
        <v>0.16</v>
      </c>
      <c r="M26" s="27">
        <v>375</v>
      </c>
      <c r="N26" s="28">
        <f t="shared" si="0"/>
        <v>0.16</v>
      </c>
      <c r="O26" s="11">
        <v>550</v>
      </c>
      <c r="P26" s="12">
        <f t="shared" si="1"/>
        <v>0.10909090909090909</v>
      </c>
      <c r="Q26" s="13">
        <v>400</v>
      </c>
      <c r="R26" s="12">
        <f t="shared" si="3"/>
        <v>0.15</v>
      </c>
      <c r="S26" s="13">
        <v>450</v>
      </c>
      <c r="T26" s="12">
        <f t="shared" si="9"/>
        <v>0.13333333333333333</v>
      </c>
      <c r="U26" s="13">
        <v>550</v>
      </c>
      <c r="V26" s="29">
        <f t="shared" si="10"/>
        <v>0.10909090909090909</v>
      </c>
      <c r="W26" s="14">
        <v>550</v>
      </c>
      <c r="X26" s="12">
        <f t="shared" si="11"/>
        <v>0.10909090909090909</v>
      </c>
      <c r="Y26" s="13">
        <v>425</v>
      </c>
      <c r="Z26" s="12">
        <f t="shared" si="12"/>
        <v>0.14117647058823529</v>
      </c>
      <c r="AA26" s="13">
        <v>450</v>
      </c>
      <c r="AB26" s="12">
        <f t="shared" si="2"/>
        <v>0.13333333333333333</v>
      </c>
      <c r="AC26" s="13">
        <v>550</v>
      </c>
      <c r="AD26" s="30">
        <f t="shared" si="13"/>
        <v>0.10909090909090909</v>
      </c>
      <c r="AE26" s="11">
        <v>550</v>
      </c>
      <c r="AF26" s="12">
        <f t="shared" si="14"/>
        <v>0.10909090909090909</v>
      </c>
      <c r="AG26" s="13">
        <v>425</v>
      </c>
      <c r="AH26" s="12">
        <f t="shared" si="15"/>
        <v>0.14117647058823529</v>
      </c>
      <c r="AI26" s="13">
        <v>450</v>
      </c>
      <c r="AJ26" s="12">
        <f t="shared" si="16"/>
        <v>0.13333333333333333</v>
      </c>
      <c r="AK26" s="13">
        <v>550</v>
      </c>
      <c r="AL26" s="29">
        <f t="shared" si="17"/>
        <v>0.10909090909090909</v>
      </c>
      <c r="AM26" s="14">
        <v>550</v>
      </c>
      <c r="AN26" s="12">
        <f t="shared" si="18"/>
        <v>0.10909090909090909</v>
      </c>
      <c r="AO26" s="13">
        <v>425</v>
      </c>
      <c r="AP26" s="30">
        <f t="shared" si="19"/>
        <v>0.14117647058823529</v>
      </c>
      <c r="AQ26" s="11">
        <v>550</v>
      </c>
      <c r="AR26" s="12">
        <f t="shared" si="20"/>
        <v>0.10909090909090909</v>
      </c>
      <c r="AS26" s="13">
        <v>425</v>
      </c>
      <c r="AT26" s="12">
        <f t="shared" si="21"/>
        <v>0.14117647058823529</v>
      </c>
    </row>
    <row r="27" spans="1:46" ht="46.5" customHeight="1" thickBot="1">
      <c r="A27" s="214" t="s">
        <v>112</v>
      </c>
      <c r="B27" s="215"/>
      <c r="C27" s="131" t="s">
        <v>53</v>
      </c>
      <c r="D27" s="132" t="s">
        <v>54</v>
      </c>
      <c r="E27" s="133" t="s">
        <v>55</v>
      </c>
      <c r="F27" s="132" t="s">
        <v>56</v>
      </c>
      <c r="G27" s="124" t="s">
        <v>57</v>
      </c>
      <c r="H27" s="127" t="s">
        <v>58</v>
      </c>
      <c r="I27" s="172" t="s">
        <v>59</v>
      </c>
      <c r="J27" s="176" t="s">
        <v>60</v>
      </c>
      <c r="K27" s="125" t="s">
        <v>61</v>
      </c>
      <c r="L27" s="128" t="s">
        <v>62</v>
      </c>
      <c r="M27" s="173" t="s">
        <v>63</v>
      </c>
      <c r="N27" s="175" t="s">
        <v>64</v>
      </c>
      <c r="O27" s="126" t="s">
        <v>65</v>
      </c>
      <c r="P27" s="129" t="s">
        <v>66</v>
      </c>
      <c r="Q27" s="173" t="s">
        <v>67</v>
      </c>
      <c r="R27" s="174" t="s">
        <v>68</v>
      </c>
      <c r="S27" s="123" t="s">
        <v>69</v>
      </c>
      <c r="T27" s="128" t="s">
        <v>70</v>
      </c>
      <c r="U27" s="173" t="s">
        <v>71</v>
      </c>
      <c r="V27" s="176" t="s">
        <v>72</v>
      </c>
      <c r="W27" s="130" t="s">
        <v>73</v>
      </c>
      <c r="X27" s="129" t="s">
        <v>74</v>
      </c>
      <c r="Y27" s="173" t="s">
        <v>75</v>
      </c>
      <c r="Z27" s="174" t="s">
        <v>76</v>
      </c>
      <c r="AA27" s="123" t="s">
        <v>77</v>
      </c>
      <c r="AB27" s="128" t="s">
        <v>113</v>
      </c>
      <c r="AC27" s="173" t="s">
        <v>79</v>
      </c>
      <c r="AD27" s="175" t="s">
        <v>80</v>
      </c>
      <c r="AE27" s="126" t="s">
        <v>81</v>
      </c>
      <c r="AF27" s="129" t="s">
        <v>82</v>
      </c>
      <c r="AG27" s="173" t="s">
        <v>83</v>
      </c>
      <c r="AH27" s="174" t="s">
        <v>84</v>
      </c>
      <c r="AI27" s="123" t="s">
        <v>85</v>
      </c>
      <c r="AJ27" s="128" t="s">
        <v>86</v>
      </c>
      <c r="AK27" s="173" t="s">
        <v>87</v>
      </c>
      <c r="AL27" s="176" t="s">
        <v>88</v>
      </c>
      <c r="AM27" s="130" t="s">
        <v>89</v>
      </c>
      <c r="AN27" s="129" t="s">
        <v>90</v>
      </c>
      <c r="AO27" s="173" t="s">
        <v>91</v>
      </c>
      <c r="AP27" s="175" t="s">
        <v>92</v>
      </c>
      <c r="AQ27" s="126" t="s">
        <v>93</v>
      </c>
      <c r="AR27" s="129" t="s">
        <v>94</v>
      </c>
      <c r="AS27" s="173" t="s">
        <v>95</v>
      </c>
      <c r="AT27" s="174" t="s">
        <v>96</v>
      </c>
    </row>
    <row r="28" spans="1:46">
      <c r="A28" s="182" t="s">
        <v>114</v>
      </c>
      <c r="B28" s="138">
        <f>B4/200*47</f>
        <v>94</v>
      </c>
      <c r="C28" s="156">
        <v>200</v>
      </c>
      <c r="D28" s="17">
        <f t="shared" ref="D28:D41" si="22">B28/C28</f>
        <v>0.47</v>
      </c>
      <c r="E28" s="41">
        <v>260</v>
      </c>
      <c r="F28" s="16">
        <f t="shared" ref="F28:F41" si="23">B28/E28</f>
        <v>0.36153846153846153</v>
      </c>
      <c r="G28" s="106">
        <v>700</v>
      </c>
      <c r="H28" s="163">
        <f t="shared" ref="H28:H41" si="24">B28/G28</f>
        <v>0.13428571428571429</v>
      </c>
      <c r="I28" s="106">
        <v>1000</v>
      </c>
      <c r="J28" s="164">
        <f t="shared" ref="J28:J41" si="25">B28/I28</f>
        <v>9.4E-2</v>
      </c>
      <c r="K28" s="108">
        <v>1300</v>
      </c>
      <c r="L28" s="109">
        <f t="shared" ref="L28:L41" si="26">B28/K28</f>
        <v>7.2307692307692309E-2</v>
      </c>
      <c r="M28" s="110">
        <v>1300</v>
      </c>
      <c r="N28" s="111">
        <f t="shared" ref="N28:N41" si="27">B28/M28</f>
        <v>7.2307692307692309E-2</v>
      </c>
      <c r="O28" s="89">
        <v>1300</v>
      </c>
      <c r="P28" s="90">
        <f t="shared" ref="P28:P40" si="28">B28/O28</f>
        <v>7.2307692307692309E-2</v>
      </c>
      <c r="Q28" s="91">
        <v>1300</v>
      </c>
      <c r="R28" s="90">
        <f t="shared" ref="R28:R41" si="29">B28/Q28</f>
        <v>7.2307692307692309E-2</v>
      </c>
      <c r="S28" s="91">
        <v>1300</v>
      </c>
      <c r="T28" s="90">
        <f t="shared" ref="T28:T40" si="30">B28/S28</f>
        <v>7.2307692307692309E-2</v>
      </c>
      <c r="U28" s="91">
        <v>1300</v>
      </c>
      <c r="V28" s="92">
        <f t="shared" ref="V28:V40" si="31">B28/U28</f>
        <v>7.2307692307692309E-2</v>
      </c>
      <c r="W28" s="93">
        <v>1000</v>
      </c>
      <c r="X28" s="90">
        <f t="shared" ref="X28:X41" si="32">B28/W28</f>
        <v>9.4E-2</v>
      </c>
      <c r="Y28" s="91">
        <v>1000</v>
      </c>
      <c r="Z28" s="90">
        <f t="shared" ref="Z28:Z41" si="33">B28/Y28</f>
        <v>9.4E-2</v>
      </c>
      <c r="AA28" s="91">
        <v>1000</v>
      </c>
      <c r="AB28" s="90">
        <f t="shared" ref="AB28:AB40" si="34">B28/AA28</f>
        <v>9.4E-2</v>
      </c>
      <c r="AC28" s="91">
        <v>1000</v>
      </c>
      <c r="AD28" s="94">
        <f t="shared" ref="AD28:AD41" si="35">B28/AC28</f>
        <v>9.4E-2</v>
      </c>
      <c r="AE28" s="89">
        <v>1000</v>
      </c>
      <c r="AF28" s="90">
        <f t="shared" ref="AF28:AF40" si="36">B28/AE28</f>
        <v>9.4E-2</v>
      </c>
      <c r="AG28" s="91">
        <v>1000</v>
      </c>
      <c r="AH28" s="90">
        <f t="shared" ref="AH28:AH41" si="37">B28/AG28</f>
        <v>9.4E-2</v>
      </c>
      <c r="AI28" s="91">
        <v>1000</v>
      </c>
      <c r="AJ28" s="90">
        <f t="shared" ref="AJ28:AJ41" si="38">B28/AI28</f>
        <v>9.4E-2</v>
      </c>
      <c r="AK28" s="91">
        <v>1000</v>
      </c>
      <c r="AL28" s="92">
        <f t="shared" ref="AL28:AL41" si="39">B28/AK28</f>
        <v>9.4E-2</v>
      </c>
      <c r="AM28" s="93">
        <v>1000</v>
      </c>
      <c r="AN28" s="90">
        <f t="shared" ref="AN28:AN41" si="40">B28/AM28</f>
        <v>9.4E-2</v>
      </c>
      <c r="AO28" s="91">
        <v>1200</v>
      </c>
      <c r="AP28" s="94">
        <f t="shared" ref="AP28:AP41" si="41">B28/AO28</f>
        <v>7.8333333333333338E-2</v>
      </c>
      <c r="AQ28" s="89">
        <v>1200</v>
      </c>
      <c r="AR28" s="90">
        <f t="shared" ref="AR28:AR41" si="42">B28/AQ28</f>
        <v>7.8333333333333338E-2</v>
      </c>
      <c r="AS28" s="91">
        <v>1200</v>
      </c>
      <c r="AT28" s="90">
        <f t="shared" ref="AT28:AT41" si="43">B28/AS28</f>
        <v>7.8333333333333338E-2</v>
      </c>
    </row>
    <row r="29" spans="1:46">
      <c r="A29" s="183" t="s">
        <v>115</v>
      </c>
      <c r="B29" s="140">
        <f>B4/200*30</f>
        <v>60</v>
      </c>
      <c r="C29" s="99">
        <v>100</v>
      </c>
      <c r="D29" s="4">
        <f t="shared" si="22"/>
        <v>0.6</v>
      </c>
      <c r="E29" s="42">
        <v>275</v>
      </c>
      <c r="F29" s="6">
        <f t="shared" si="23"/>
        <v>0.21818181818181817</v>
      </c>
      <c r="G29" s="45">
        <v>460</v>
      </c>
      <c r="H29" s="158">
        <f t="shared" si="24"/>
        <v>0.13043478260869565</v>
      </c>
      <c r="I29" s="45">
        <v>500</v>
      </c>
      <c r="J29" s="8">
        <f t="shared" si="25"/>
        <v>0.12</v>
      </c>
      <c r="K29" s="25">
        <v>1250</v>
      </c>
      <c r="L29" s="112">
        <f t="shared" si="26"/>
        <v>4.8000000000000001E-2</v>
      </c>
      <c r="M29" s="27">
        <v>1250</v>
      </c>
      <c r="N29" s="113">
        <f t="shared" si="27"/>
        <v>4.8000000000000001E-2</v>
      </c>
      <c r="O29" s="11">
        <v>1250</v>
      </c>
      <c r="P29" s="12">
        <f t="shared" si="28"/>
        <v>4.8000000000000001E-2</v>
      </c>
      <c r="Q29" s="13">
        <v>1250</v>
      </c>
      <c r="R29" s="12">
        <f t="shared" si="29"/>
        <v>4.8000000000000001E-2</v>
      </c>
      <c r="S29" s="13">
        <v>1250</v>
      </c>
      <c r="T29" s="12">
        <f t="shared" si="30"/>
        <v>4.8000000000000001E-2</v>
      </c>
      <c r="U29" s="13">
        <v>1250</v>
      </c>
      <c r="V29" s="29">
        <f t="shared" si="31"/>
        <v>4.8000000000000001E-2</v>
      </c>
      <c r="W29" s="14">
        <v>700</v>
      </c>
      <c r="X29" s="12">
        <f t="shared" si="32"/>
        <v>8.5714285714285715E-2</v>
      </c>
      <c r="Y29" s="13">
        <v>700</v>
      </c>
      <c r="Z29" s="12">
        <f t="shared" si="33"/>
        <v>8.5714285714285715E-2</v>
      </c>
      <c r="AA29" s="13">
        <v>700</v>
      </c>
      <c r="AB29" s="12">
        <f t="shared" si="34"/>
        <v>8.5714285714285715E-2</v>
      </c>
      <c r="AC29" s="13">
        <v>700</v>
      </c>
      <c r="AD29" s="30">
        <f t="shared" si="35"/>
        <v>8.5714285714285715E-2</v>
      </c>
      <c r="AE29" s="11">
        <v>700</v>
      </c>
      <c r="AF29" s="12">
        <f t="shared" si="36"/>
        <v>8.5714285714285715E-2</v>
      </c>
      <c r="AG29" s="13">
        <v>700</v>
      </c>
      <c r="AH29" s="12">
        <f t="shared" si="37"/>
        <v>8.5714285714285715E-2</v>
      </c>
      <c r="AI29" s="13">
        <v>700</v>
      </c>
      <c r="AJ29" s="12">
        <f t="shared" si="38"/>
        <v>8.5714285714285715E-2</v>
      </c>
      <c r="AK29" s="13">
        <v>700</v>
      </c>
      <c r="AL29" s="29">
        <f t="shared" si="39"/>
        <v>8.5714285714285715E-2</v>
      </c>
      <c r="AM29" s="14">
        <v>700</v>
      </c>
      <c r="AN29" s="12">
        <f t="shared" si="40"/>
        <v>8.5714285714285715E-2</v>
      </c>
      <c r="AO29" s="13">
        <v>700</v>
      </c>
      <c r="AP29" s="30">
        <f t="shared" si="41"/>
        <v>8.5714285714285715E-2</v>
      </c>
      <c r="AQ29" s="11">
        <v>700</v>
      </c>
      <c r="AR29" s="12">
        <f t="shared" si="42"/>
        <v>8.5714285714285715E-2</v>
      </c>
      <c r="AS29" s="13">
        <v>700</v>
      </c>
      <c r="AT29" s="12">
        <f t="shared" si="43"/>
        <v>8.5714285714285715E-2</v>
      </c>
    </row>
    <row r="30" spans="1:46">
      <c r="A30" s="185" t="s">
        <v>116</v>
      </c>
      <c r="B30" s="170">
        <f>B4/200*15</f>
        <v>30</v>
      </c>
      <c r="C30" s="154">
        <v>30</v>
      </c>
      <c r="D30" s="17">
        <f t="shared" si="22"/>
        <v>1</v>
      </c>
      <c r="E30" s="43">
        <v>75</v>
      </c>
      <c r="F30" s="16">
        <f t="shared" si="23"/>
        <v>0.4</v>
      </c>
      <c r="G30" s="114">
        <v>80</v>
      </c>
      <c r="H30" s="163">
        <f t="shared" si="24"/>
        <v>0.375</v>
      </c>
      <c r="I30" s="114">
        <v>130</v>
      </c>
      <c r="J30" s="165">
        <f t="shared" si="25"/>
        <v>0.23076923076923078</v>
      </c>
      <c r="K30" s="100">
        <v>240</v>
      </c>
      <c r="L30" s="109">
        <f t="shared" si="26"/>
        <v>0.125</v>
      </c>
      <c r="M30" s="101">
        <v>240</v>
      </c>
      <c r="N30" s="111">
        <f t="shared" si="27"/>
        <v>0.125</v>
      </c>
      <c r="O30" s="84">
        <v>410</v>
      </c>
      <c r="P30" s="35">
        <f t="shared" si="28"/>
        <v>7.3170731707317069E-2</v>
      </c>
      <c r="Q30" s="82">
        <v>360</v>
      </c>
      <c r="R30" s="35">
        <f t="shared" si="29"/>
        <v>8.3333333333333329E-2</v>
      </c>
      <c r="S30" s="82">
        <v>400</v>
      </c>
      <c r="T30" s="35">
        <f t="shared" si="30"/>
        <v>7.4999999999999997E-2</v>
      </c>
      <c r="U30" s="82">
        <v>360</v>
      </c>
      <c r="V30" s="36">
        <f t="shared" si="31"/>
        <v>8.3333333333333329E-2</v>
      </c>
      <c r="W30" s="80">
        <v>400</v>
      </c>
      <c r="X30" s="35">
        <f t="shared" si="32"/>
        <v>7.4999999999999997E-2</v>
      </c>
      <c r="Y30" s="82">
        <v>310</v>
      </c>
      <c r="Z30" s="35">
        <f t="shared" si="33"/>
        <v>9.6774193548387094E-2</v>
      </c>
      <c r="AA30" s="82">
        <v>350</v>
      </c>
      <c r="AB30" s="35">
        <f t="shared" si="34"/>
        <v>8.5714285714285715E-2</v>
      </c>
      <c r="AC30" s="82">
        <v>310</v>
      </c>
      <c r="AD30" s="37">
        <f t="shared" si="35"/>
        <v>9.6774193548387094E-2</v>
      </c>
      <c r="AE30" s="84">
        <v>420</v>
      </c>
      <c r="AF30" s="35">
        <f t="shared" si="36"/>
        <v>7.1428571428571425E-2</v>
      </c>
      <c r="AG30" s="82">
        <v>320</v>
      </c>
      <c r="AH30" s="35">
        <f t="shared" si="37"/>
        <v>9.375E-2</v>
      </c>
      <c r="AI30" s="82">
        <v>360</v>
      </c>
      <c r="AJ30" s="35">
        <f t="shared" si="38"/>
        <v>8.3333333333333329E-2</v>
      </c>
      <c r="AK30" s="82">
        <v>320</v>
      </c>
      <c r="AL30" s="36">
        <f t="shared" si="39"/>
        <v>9.375E-2</v>
      </c>
      <c r="AM30" s="80">
        <v>420</v>
      </c>
      <c r="AN30" s="35">
        <f t="shared" si="40"/>
        <v>7.1428571428571425E-2</v>
      </c>
      <c r="AO30" s="82">
        <v>320</v>
      </c>
      <c r="AP30" s="37">
        <f t="shared" si="41"/>
        <v>9.375E-2</v>
      </c>
      <c r="AQ30" s="84">
        <v>420</v>
      </c>
      <c r="AR30" s="35">
        <f t="shared" si="42"/>
        <v>7.1428571428571425E-2</v>
      </c>
      <c r="AS30" s="82">
        <v>320</v>
      </c>
      <c r="AT30" s="35">
        <f t="shared" si="43"/>
        <v>9.375E-2</v>
      </c>
    </row>
    <row r="31" spans="1:46">
      <c r="A31" s="183" t="s">
        <v>117</v>
      </c>
      <c r="B31" s="142">
        <f>B4/200*2</f>
        <v>4</v>
      </c>
      <c r="C31" s="59">
        <v>0.27</v>
      </c>
      <c r="D31" s="4">
        <f t="shared" si="22"/>
        <v>14.814814814814813</v>
      </c>
      <c r="E31" s="42">
        <v>11</v>
      </c>
      <c r="F31" s="6">
        <f t="shared" si="23"/>
        <v>0.36363636363636365</v>
      </c>
      <c r="G31" s="45">
        <v>7</v>
      </c>
      <c r="H31" s="23">
        <f t="shared" si="24"/>
        <v>0.5714285714285714</v>
      </c>
      <c r="I31" s="45">
        <v>10</v>
      </c>
      <c r="J31" s="96">
        <f t="shared" si="25"/>
        <v>0.4</v>
      </c>
      <c r="K31" s="25">
        <v>8</v>
      </c>
      <c r="L31" s="112">
        <f t="shared" si="26"/>
        <v>0.5</v>
      </c>
      <c r="M31" s="27">
        <v>8</v>
      </c>
      <c r="N31" s="113">
        <f t="shared" si="27"/>
        <v>0.5</v>
      </c>
      <c r="O31" s="11">
        <v>3</v>
      </c>
      <c r="P31" s="12">
        <f t="shared" si="28"/>
        <v>1.3333333333333333</v>
      </c>
      <c r="Q31" s="13">
        <v>15</v>
      </c>
      <c r="R31" s="12">
        <f t="shared" si="29"/>
        <v>0.26666666666666666</v>
      </c>
      <c r="S31" s="13">
        <v>27</v>
      </c>
      <c r="T31" s="12">
        <f t="shared" si="30"/>
        <v>0.14814814814814814</v>
      </c>
      <c r="U31" s="13">
        <v>10</v>
      </c>
      <c r="V31" s="29">
        <f t="shared" si="31"/>
        <v>0.4</v>
      </c>
      <c r="W31" s="14">
        <v>8</v>
      </c>
      <c r="X31" s="12">
        <f t="shared" si="32"/>
        <v>0.5</v>
      </c>
      <c r="Y31" s="13">
        <v>18</v>
      </c>
      <c r="Z31" s="12">
        <f t="shared" si="33"/>
        <v>0.22222222222222221</v>
      </c>
      <c r="AA31" s="13">
        <v>27</v>
      </c>
      <c r="AB31" s="12">
        <f t="shared" si="34"/>
        <v>0.14814814814814814</v>
      </c>
      <c r="AC31" s="13">
        <v>9</v>
      </c>
      <c r="AD31" s="30">
        <f t="shared" si="35"/>
        <v>0.44444444444444442</v>
      </c>
      <c r="AE31" s="11">
        <v>8</v>
      </c>
      <c r="AF31" s="12">
        <f t="shared" si="36"/>
        <v>0.5</v>
      </c>
      <c r="AG31" s="13">
        <v>18</v>
      </c>
      <c r="AH31" s="12">
        <f t="shared" si="37"/>
        <v>0.22222222222222221</v>
      </c>
      <c r="AI31" s="13">
        <v>27</v>
      </c>
      <c r="AJ31" s="12">
        <f t="shared" si="38"/>
        <v>0.14814814814814814</v>
      </c>
      <c r="AK31" s="13">
        <v>9</v>
      </c>
      <c r="AL31" s="29">
        <f t="shared" si="39"/>
        <v>0.44444444444444442</v>
      </c>
      <c r="AM31" s="14">
        <v>8</v>
      </c>
      <c r="AN31" s="12">
        <f t="shared" si="40"/>
        <v>0.5</v>
      </c>
      <c r="AO31" s="13">
        <v>8</v>
      </c>
      <c r="AP31" s="30">
        <f t="shared" si="41"/>
        <v>0.5</v>
      </c>
      <c r="AQ31" s="11">
        <v>8</v>
      </c>
      <c r="AR31" s="12">
        <f t="shared" si="42"/>
        <v>0.5</v>
      </c>
      <c r="AS31" s="13">
        <v>8</v>
      </c>
      <c r="AT31" s="12">
        <f t="shared" si="43"/>
        <v>0.5</v>
      </c>
    </row>
    <row r="32" spans="1:46">
      <c r="A32" s="185" t="s">
        <v>118</v>
      </c>
      <c r="B32" s="141">
        <f>B4/200*1.6</f>
        <v>3.2</v>
      </c>
      <c r="C32" s="154">
        <v>2</v>
      </c>
      <c r="D32" s="17">
        <f t="shared" si="22"/>
        <v>1.6</v>
      </c>
      <c r="E32" s="43">
        <v>3</v>
      </c>
      <c r="F32" s="16">
        <f t="shared" si="23"/>
        <v>1.0666666666666667</v>
      </c>
      <c r="G32" s="114">
        <v>3</v>
      </c>
      <c r="H32" s="107">
        <f t="shared" si="24"/>
        <v>1.0666666666666667</v>
      </c>
      <c r="I32" s="114">
        <v>5</v>
      </c>
      <c r="J32" s="34">
        <f t="shared" si="25"/>
        <v>0.64</v>
      </c>
      <c r="K32" s="100">
        <v>8</v>
      </c>
      <c r="L32" s="109">
        <f t="shared" si="26"/>
        <v>0.4</v>
      </c>
      <c r="M32" s="101">
        <v>8</v>
      </c>
      <c r="N32" s="111">
        <f t="shared" si="27"/>
        <v>0.4</v>
      </c>
      <c r="O32" s="84">
        <v>11</v>
      </c>
      <c r="P32" s="35">
        <f t="shared" si="28"/>
        <v>0.29090909090909095</v>
      </c>
      <c r="Q32" s="82">
        <v>9</v>
      </c>
      <c r="R32" s="35">
        <f t="shared" si="29"/>
        <v>0.35555555555555557</v>
      </c>
      <c r="S32" s="82">
        <v>12</v>
      </c>
      <c r="T32" s="35">
        <f t="shared" si="30"/>
        <v>0.26666666666666666</v>
      </c>
      <c r="U32" s="82">
        <v>14</v>
      </c>
      <c r="V32" s="36">
        <f t="shared" si="31"/>
        <v>0.22857142857142859</v>
      </c>
      <c r="W32" s="80">
        <v>11</v>
      </c>
      <c r="X32" s="35">
        <f t="shared" si="32"/>
        <v>0.29090909090909095</v>
      </c>
      <c r="Y32" s="82">
        <v>8</v>
      </c>
      <c r="Z32" s="35">
        <f t="shared" si="33"/>
        <v>0.4</v>
      </c>
      <c r="AA32" s="82">
        <v>11</v>
      </c>
      <c r="AB32" s="35">
        <f t="shared" si="34"/>
        <v>0.29090909090909095</v>
      </c>
      <c r="AC32" s="82">
        <v>12</v>
      </c>
      <c r="AD32" s="37">
        <f t="shared" si="35"/>
        <v>0.26666666666666666</v>
      </c>
      <c r="AE32" s="84">
        <v>11</v>
      </c>
      <c r="AF32" s="35">
        <f t="shared" si="36"/>
        <v>0.29090909090909095</v>
      </c>
      <c r="AG32" s="82">
        <v>8</v>
      </c>
      <c r="AH32" s="35">
        <f t="shared" si="37"/>
        <v>0.4</v>
      </c>
      <c r="AI32" s="82">
        <v>11</v>
      </c>
      <c r="AJ32" s="35">
        <f t="shared" si="38"/>
        <v>0.29090909090909095</v>
      </c>
      <c r="AK32" s="82">
        <v>12</v>
      </c>
      <c r="AL32" s="36">
        <f t="shared" si="39"/>
        <v>0.26666666666666666</v>
      </c>
      <c r="AM32" s="80">
        <v>11</v>
      </c>
      <c r="AN32" s="35">
        <f t="shared" si="40"/>
        <v>0.29090909090909095</v>
      </c>
      <c r="AO32" s="82">
        <v>8</v>
      </c>
      <c r="AP32" s="37">
        <f t="shared" si="41"/>
        <v>0.4</v>
      </c>
      <c r="AQ32" s="84">
        <v>11</v>
      </c>
      <c r="AR32" s="35">
        <f t="shared" si="42"/>
        <v>0.29090909090909095</v>
      </c>
      <c r="AS32" s="82">
        <v>8</v>
      </c>
      <c r="AT32" s="35">
        <f t="shared" si="43"/>
        <v>0.4</v>
      </c>
    </row>
    <row r="33" spans="1:46">
      <c r="A33" s="183" t="s">
        <v>119</v>
      </c>
      <c r="B33" s="144">
        <f>B4/200*0.2</f>
        <v>0.4</v>
      </c>
      <c r="C33" s="155">
        <v>3.0000000000000001E-3</v>
      </c>
      <c r="D33" s="4">
        <f t="shared" si="22"/>
        <v>133.33333333333334</v>
      </c>
      <c r="E33" s="44">
        <v>0.6</v>
      </c>
      <c r="F33" s="6">
        <f t="shared" si="23"/>
        <v>0.66666666666666674</v>
      </c>
      <c r="G33" s="45">
        <v>1.2</v>
      </c>
      <c r="H33" s="158">
        <f t="shared" si="24"/>
        <v>0.33333333333333337</v>
      </c>
      <c r="I33" s="45">
        <v>1.5</v>
      </c>
      <c r="J33" s="159">
        <f t="shared" si="25"/>
        <v>0.26666666666666666</v>
      </c>
      <c r="K33" s="104">
        <v>1.9</v>
      </c>
      <c r="L33" s="112">
        <f t="shared" si="26"/>
        <v>0.2105263157894737</v>
      </c>
      <c r="M33" s="105">
        <v>1.6</v>
      </c>
      <c r="N33" s="113">
        <f t="shared" si="27"/>
        <v>0.25</v>
      </c>
      <c r="O33" s="11">
        <v>2.2000000000000002</v>
      </c>
      <c r="P33" s="12">
        <f t="shared" si="28"/>
        <v>0.18181818181818182</v>
      </c>
      <c r="Q33" s="13">
        <v>1.6</v>
      </c>
      <c r="R33" s="12">
        <f t="shared" si="29"/>
        <v>0.25</v>
      </c>
      <c r="S33" s="105">
        <v>2</v>
      </c>
      <c r="T33" s="12">
        <f t="shared" si="30"/>
        <v>0.2</v>
      </c>
      <c r="U33" s="105">
        <v>2.6</v>
      </c>
      <c r="V33" s="29">
        <f t="shared" si="31"/>
        <v>0.15384615384615385</v>
      </c>
      <c r="W33" s="14">
        <v>2.2999999999999998</v>
      </c>
      <c r="X33" s="12">
        <f t="shared" si="32"/>
        <v>0.17391304347826089</v>
      </c>
      <c r="Y33" s="13">
        <v>1.8</v>
      </c>
      <c r="Z33" s="12">
        <f t="shared" si="33"/>
        <v>0.22222222222222224</v>
      </c>
      <c r="AA33" s="105">
        <v>2</v>
      </c>
      <c r="AB33" s="12">
        <f t="shared" si="34"/>
        <v>0.2</v>
      </c>
      <c r="AC33" s="105">
        <v>2.6</v>
      </c>
      <c r="AD33" s="30">
        <f t="shared" si="35"/>
        <v>0.15384615384615385</v>
      </c>
      <c r="AE33" s="11">
        <v>2.2999999999999998</v>
      </c>
      <c r="AF33" s="12">
        <f t="shared" si="36"/>
        <v>0.17391304347826089</v>
      </c>
      <c r="AG33" s="13">
        <v>1.8</v>
      </c>
      <c r="AH33" s="12">
        <f t="shared" si="37"/>
        <v>0.22222222222222224</v>
      </c>
      <c r="AI33" s="105">
        <v>2</v>
      </c>
      <c r="AJ33" s="12">
        <f t="shared" si="38"/>
        <v>0.2</v>
      </c>
      <c r="AK33" s="105">
        <v>2.6</v>
      </c>
      <c r="AL33" s="29">
        <f t="shared" si="39"/>
        <v>0.15384615384615385</v>
      </c>
      <c r="AM33" s="14">
        <v>2.2999999999999998</v>
      </c>
      <c r="AN33" s="12">
        <f t="shared" si="40"/>
        <v>0.17391304347826089</v>
      </c>
      <c r="AO33" s="13">
        <v>1.8</v>
      </c>
      <c r="AP33" s="30">
        <f t="shared" si="41"/>
        <v>0.22222222222222224</v>
      </c>
      <c r="AQ33" s="11">
        <v>2.2999999999999998</v>
      </c>
      <c r="AR33" s="12">
        <f t="shared" si="42"/>
        <v>0.17391304347826089</v>
      </c>
      <c r="AS33" s="13">
        <v>1.8</v>
      </c>
      <c r="AT33" s="12">
        <f t="shared" si="43"/>
        <v>0.22222222222222224</v>
      </c>
    </row>
    <row r="34" spans="1:46">
      <c r="A34" s="185" t="s">
        <v>120</v>
      </c>
      <c r="B34" s="143">
        <f>B4/200*0.16</f>
        <v>0.32</v>
      </c>
      <c r="C34" s="60">
        <v>0.2</v>
      </c>
      <c r="D34" s="17">
        <f t="shared" si="22"/>
        <v>1.5999999999999999</v>
      </c>
      <c r="E34" s="147">
        <v>0.22</v>
      </c>
      <c r="F34" s="16">
        <f t="shared" si="23"/>
        <v>1.4545454545454546</v>
      </c>
      <c r="G34" s="114">
        <v>0.34</v>
      </c>
      <c r="H34" s="163">
        <f t="shared" si="24"/>
        <v>0.94117647058823528</v>
      </c>
      <c r="I34" s="114">
        <v>0.44</v>
      </c>
      <c r="J34" s="34">
        <f t="shared" si="25"/>
        <v>0.72727272727272729</v>
      </c>
      <c r="K34" s="148">
        <v>0.7</v>
      </c>
      <c r="L34" s="109">
        <f t="shared" si="26"/>
        <v>0.45714285714285718</v>
      </c>
      <c r="M34" s="149">
        <v>0.7</v>
      </c>
      <c r="N34" s="111">
        <f t="shared" si="27"/>
        <v>0.45714285714285718</v>
      </c>
      <c r="O34" s="84">
        <v>0.89</v>
      </c>
      <c r="P34" s="35">
        <f t="shared" si="28"/>
        <v>0.3595505617977528</v>
      </c>
      <c r="Q34" s="82">
        <v>0.89</v>
      </c>
      <c r="R34" s="35">
        <f t="shared" si="29"/>
        <v>0.3595505617977528</v>
      </c>
      <c r="S34" s="82">
        <v>1</v>
      </c>
      <c r="T34" s="35">
        <f t="shared" si="30"/>
        <v>0.32</v>
      </c>
      <c r="U34" s="82">
        <v>1.3</v>
      </c>
      <c r="V34" s="36">
        <f t="shared" si="31"/>
        <v>0.24615384615384614</v>
      </c>
      <c r="W34" s="80">
        <v>0.9</v>
      </c>
      <c r="X34" s="35">
        <f t="shared" si="32"/>
        <v>0.35555555555555557</v>
      </c>
      <c r="Y34" s="82">
        <v>0.9</v>
      </c>
      <c r="Z34" s="35">
        <f t="shared" si="33"/>
        <v>0.35555555555555557</v>
      </c>
      <c r="AA34" s="82">
        <v>1</v>
      </c>
      <c r="AB34" s="35">
        <f t="shared" si="34"/>
        <v>0.32</v>
      </c>
      <c r="AC34" s="82">
        <v>1.3</v>
      </c>
      <c r="AD34" s="37">
        <f t="shared" si="35"/>
        <v>0.24615384615384614</v>
      </c>
      <c r="AE34" s="84">
        <v>0.9</v>
      </c>
      <c r="AF34" s="35">
        <f t="shared" si="36"/>
        <v>0.35555555555555557</v>
      </c>
      <c r="AG34" s="82">
        <v>0.9</v>
      </c>
      <c r="AH34" s="35">
        <f t="shared" si="37"/>
        <v>0.35555555555555557</v>
      </c>
      <c r="AI34" s="82">
        <v>1</v>
      </c>
      <c r="AJ34" s="35">
        <f t="shared" si="38"/>
        <v>0.32</v>
      </c>
      <c r="AK34" s="82">
        <v>1.3</v>
      </c>
      <c r="AL34" s="36">
        <f t="shared" si="39"/>
        <v>0.24615384615384614</v>
      </c>
      <c r="AM34" s="80">
        <v>0.9</v>
      </c>
      <c r="AN34" s="35">
        <f t="shared" si="40"/>
        <v>0.35555555555555557</v>
      </c>
      <c r="AO34" s="82">
        <v>0.9</v>
      </c>
      <c r="AP34" s="37">
        <f t="shared" si="41"/>
        <v>0.35555555555555557</v>
      </c>
      <c r="AQ34" s="84">
        <v>0.9</v>
      </c>
      <c r="AR34" s="35">
        <f t="shared" si="42"/>
        <v>0.35555555555555557</v>
      </c>
      <c r="AS34" s="82">
        <v>0.9</v>
      </c>
      <c r="AT34" s="35">
        <f t="shared" si="43"/>
        <v>0.35555555555555557</v>
      </c>
    </row>
    <row r="35" spans="1:46">
      <c r="A35" s="183" t="s">
        <v>121</v>
      </c>
      <c r="B35" s="140">
        <f>B4/200*22</f>
        <v>44</v>
      </c>
      <c r="C35" s="99">
        <v>110</v>
      </c>
      <c r="D35" s="4">
        <f t="shared" si="22"/>
        <v>0.4</v>
      </c>
      <c r="E35" s="42">
        <v>130</v>
      </c>
      <c r="F35" s="6">
        <f t="shared" si="23"/>
        <v>0.33846153846153848</v>
      </c>
      <c r="G35" s="45">
        <v>90</v>
      </c>
      <c r="H35" s="23">
        <f t="shared" si="24"/>
        <v>0.48888888888888887</v>
      </c>
      <c r="I35" s="45">
        <v>90</v>
      </c>
      <c r="J35" s="96">
        <f t="shared" si="25"/>
        <v>0.48888888888888887</v>
      </c>
      <c r="K35" s="25">
        <v>120</v>
      </c>
      <c r="L35" s="112">
        <f t="shared" si="26"/>
        <v>0.36666666666666664</v>
      </c>
      <c r="M35" s="27">
        <v>120</v>
      </c>
      <c r="N35" s="113">
        <f t="shared" si="27"/>
        <v>0.36666666666666664</v>
      </c>
      <c r="O35" s="11">
        <v>150</v>
      </c>
      <c r="P35" s="12">
        <f t="shared" si="28"/>
        <v>0.29333333333333333</v>
      </c>
      <c r="Q35" s="13">
        <v>150</v>
      </c>
      <c r="R35" s="12">
        <f t="shared" si="29"/>
        <v>0.29333333333333333</v>
      </c>
      <c r="S35" s="13">
        <v>220</v>
      </c>
      <c r="T35" s="12">
        <f t="shared" si="30"/>
        <v>0.2</v>
      </c>
      <c r="U35" s="13">
        <v>290</v>
      </c>
      <c r="V35" s="29">
        <f t="shared" si="31"/>
        <v>0.15172413793103448</v>
      </c>
      <c r="W35" s="14">
        <v>150</v>
      </c>
      <c r="X35" s="12">
        <f t="shared" si="32"/>
        <v>0.29333333333333333</v>
      </c>
      <c r="Y35" s="13">
        <v>150</v>
      </c>
      <c r="Z35" s="12">
        <f t="shared" si="33"/>
        <v>0.29333333333333333</v>
      </c>
      <c r="AA35" s="13">
        <v>220</v>
      </c>
      <c r="AB35" s="12">
        <f t="shared" si="34"/>
        <v>0.2</v>
      </c>
      <c r="AC35" s="13">
        <v>290</v>
      </c>
      <c r="AD35" s="30">
        <f t="shared" si="35"/>
        <v>0.15172413793103448</v>
      </c>
      <c r="AE35" s="11">
        <v>150</v>
      </c>
      <c r="AF35" s="12">
        <f t="shared" si="36"/>
        <v>0.29333333333333333</v>
      </c>
      <c r="AG35" s="13">
        <v>150</v>
      </c>
      <c r="AH35" s="12">
        <f t="shared" si="37"/>
        <v>0.29333333333333333</v>
      </c>
      <c r="AI35" s="13">
        <v>220</v>
      </c>
      <c r="AJ35" s="12">
        <f t="shared" si="38"/>
        <v>0.2</v>
      </c>
      <c r="AK35" s="13">
        <v>290</v>
      </c>
      <c r="AL35" s="29">
        <f t="shared" si="39"/>
        <v>0.15172413793103448</v>
      </c>
      <c r="AM35" s="14">
        <v>150</v>
      </c>
      <c r="AN35" s="12">
        <f t="shared" si="40"/>
        <v>0.29333333333333333</v>
      </c>
      <c r="AO35" s="13">
        <v>150</v>
      </c>
      <c r="AP35" s="30">
        <f t="shared" si="41"/>
        <v>0.29333333333333333</v>
      </c>
      <c r="AQ35" s="11">
        <v>150</v>
      </c>
      <c r="AR35" s="12">
        <f t="shared" si="42"/>
        <v>0.29333333333333333</v>
      </c>
      <c r="AS35" s="13">
        <v>150</v>
      </c>
      <c r="AT35" s="12">
        <f t="shared" si="43"/>
        <v>0.29333333333333333</v>
      </c>
    </row>
    <row r="36" spans="1:46">
      <c r="A36" s="185" t="s">
        <v>122</v>
      </c>
      <c r="B36" s="141">
        <f>B4/200*8.8</f>
        <v>17.600000000000001</v>
      </c>
      <c r="C36" s="154">
        <v>2</v>
      </c>
      <c r="D36" s="17">
        <f t="shared" si="22"/>
        <v>8.8000000000000007</v>
      </c>
      <c r="E36" s="43">
        <v>3</v>
      </c>
      <c r="F36" s="16">
        <f t="shared" si="23"/>
        <v>5.8666666666666671</v>
      </c>
      <c r="G36" s="114">
        <v>17</v>
      </c>
      <c r="H36" s="163">
        <f t="shared" si="24"/>
        <v>1.0352941176470589</v>
      </c>
      <c r="I36" s="114">
        <v>22</v>
      </c>
      <c r="J36" s="165">
        <f t="shared" si="25"/>
        <v>0.8</v>
      </c>
      <c r="K36" s="100">
        <v>34</v>
      </c>
      <c r="L36" s="109">
        <f t="shared" si="26"/>
        <v>0.51764705882352946</v>
      </c>
      <c r="M36" s="101">
        <v>34</v>
      </c>
      <c r="N36" s="111">
        <f t="shared" si="27"/>
        <v>0.51764705882352946</v>
      </c>
      <c r="O36" s="84">
        <v>43</v>
      </c>
      <c r="P36" s="35">
        <f t="shared" si="28"/>
        <v>0.4093023255813954</v>
      </c>
      <c r="Q36" s="82">
        <v>43</v>
      </c>
      <c r="R36" s="35">
        <f t="shared" si="29"/>
        <v>0.4093023255813954</v>
      </c>
      <c r="S36" s="82">
        <v>50</v>
      </c>
      <c r="T36" s="35">
        <f t="shared" si="30"/>
        <v>0.35200000000000004</v>
      </c>
      <c r="U36" s="82">
        <v>50</v>
      </c>
      <c r="V36" s="36">
        <f t="shared" si="31"/>
        <v>0.35200000000000004</v>
      </c>
      <c r="W36" s="80">
        <v>45</v>
      </c>
      <c r="X36" s="35">
        <f t="shared" si="32"/>
        <v>0.39111111111111113</v>
      </c>
      <c r="Y36" s="82">
        <v>45</v>
      </c>
      <c r="Z36" s="35">
        <f t="shared" si="33"/>
        <v>0.39111111111111113</v>
      </c>
      <c r="AA36" s="82">
        <v>50</v>
      </c>
      <c r="AB36" s="35">
        <f t="shared" si="34"/>
        <v>0.35200000000000004</v>
      </c>
      <c r="AC36" s="82">
        <v>50</v>
      </c>
      <c r="AD36" s="37">
        <f t="shared" si="35"/>
        <v>0.35200000000000004</v>
      </c>
      <c r="AE36" s="84">
        <v>45</v>
      </c>
      <c r="AF36" s="35">
        <f t="shared" si="36"/>
        <v>0.39111111111111113</v>
      </c>
      <c r="AG36" s="82">
        <v>45</v>
      </c>
      <c r="AH36" s="35">
        <f t="shared" si="37"/>
        <v>0.39111111111111113</v>
      </c>
      <c r="AI36" s="82">
        <v>50</v>
      </c>
      <c r="AJ36" s="35">
        <f t="shared" si="38"/>
        <v>0.35200000000000004</v>
      </c>
      <c r="AK36" s="82">
        <v>50</v>
      </c>
      <c r="AL36" s="36">
        <f t="shared" si="39"/>
        <v>0.35200000000000004</v>
      </c>
      <c r="AM36" s="80">
        <v>45</v>
      </c>
      <c r="AN36" s="35">
        <f t="shared" si="40"/>
        <v>0.39111111111111113</v>
      </c>
      <c r="AO36" s="82">
        <v>45</v>
      </c>
      <c r="AP36" s="37">
        <f t="shared" si="41"/>
        <v>0.39111111111111113</v>
      </c>
      <c r="AQ36" s="84">
        <v>45</v>
      </c>
      <c r="AR36" s="35">
        <f t="shared" si="42"/>
        <v>0.39111111111111113</v>
      </c>
      <c r="AS36" s="82">
        <v>45</v>
      </c>
      <c r="AT36" s="35">
        <f t="shared" si="43"/>
        <v>0.39111111111111113</v>
      </c>
    </row>
    <row r="37" spans="1:46">
      <c r="A37" s="183" t="s">
        <v>123</v>
      </c>
      <c r="B37" s="142">
        <f>B4/200*3.1</f>
        <v>6.2</v>
      </c>
      <c r="C37" s="59">
        <v>0.2</v>
      </c>
      <c r="D37" s="4">
        <f t="shared" si="22"/>
        <v>31</v>
      </c>
      <c r="E37" s="44">
        <v>5.5</v>
      </c>
      <c r="F37" s="6">
        <f t="shared" si="23"/>
        <v>1.1272727272727272</v>
      </c>
      <c r="G37" s="45">
        <v>11</v>
      </c>
      <c r="H37" s="23">
        <f t="shared" si="24"/>
        <v>0.5636363636363636</v>
      </c>
      <c r="I37" s="45">
        <v>15</v>
      </c>
      <c r="J37" s="49">
        <f t="shared" si="25"/>
        <v>0.41333333333333333</v>
      </c>
      <c r="K37" s="25">
        <v>25</v>
      </c>
      <c r="L37" s="112">
        <f t="shared" si="26"/>
        <v>0.248</v>
      </c>
      <c r="M37" s="27">
        <v>21</v>
      </c>
      <c r="N37" s="113">
        <f t="shared" si="27"/>
        <v>0.29523809523809524</v>
      </c>
      <c r="O37" s="11">
        <v>35</v>
      </c>
      <c r="P37" s="12">
        <f t="shared" si="28"/>
        <v>0.17714285714285716</v>
      </c>
      <c r="Q37" s="13">
        <v>24</v>
      </c>
      <c r="R37" s="12">
        <f t="shared" si="29"/>
        <v>0.25833333333333336</v>
      </c>
      <c r="S37" s="13">
        <v>29</v>
      </c>
      <c r="T37" s="12">
        <f t="shared" si="30"/>
        <v>0.21379310344827587</v>
      </c>
      <c r="U37" s="13">
        <v>44</v>
      </c>
      <c r="V37" s="29">
        <f t="shared" si="31"/>
        <v>0.1409090909090909</v>
      </c>
      <c r="W37" s="14">
        <v>35</v>
      </c>
      <c r="X37" s="12">
        <f t="shared" si="32"/>
        <v>0.17714285714285716</v>
      </c>
      <c r="Y37" s="13">
        <v>25</v>
      </c>
      <c r="Z37" s="12">
        <f t="shared" si="33"/>
        <v>0.248</v>
      </c>
      <c r="AA37" s="13">
        <v>30</v>
      </c>
      <c r="AB37" s="12">
        <f t="shared" si="34"/>
        <v>0.20666666666666667</v>
      </c>
      <c r="AC37" s="13">
        <v>45</v>
      </c>
      <c r="AD37" s="30">
        <f t="shared" si="35"/>
        <v>0.13777777777777778</v>
      </c>
      <c r="AE37" s="11">
        <v>35</v>
      </c>
      <c r="AF37" s="12">
        <f t="shared" si="36"/>
        <v>0.17714285714285716</v>
      </c>
      <c r="AG37" s="13">
        <v>25</v>
      </c>
      <c r="AH37" s="12">
        <f t="shared" si="37"/>
        <v>0.248</v>
      </c>
      <c r="AI37" s="13">
        <v>30</v>
      </c>
      <c r="AJ37" s="12">
        <f t="shared" si="38"/>
        <v>0.20666666666666667</v>
      </c>
      <c r="AK37" s="13">
        <v>45</v>
      </c>
      <c r="AL37" s="29">
        <f t="shared" si="39"/>
        <v>0.13777777777777778</v>
      </c>
      <c r="AM37" s="14">
        <v>30</v>
      </c>
      <c r="AN37" s="12">
        <f t="shared" si="40"/>
        <v>0.20666666666666667</v>
      </c>
      <c r="AO37" s="13">
        <v>20</v>
      </c>
      <c r="AP37" s="30">
        <f t="shared" si="41"/>
        <v>0.31</v>
      </c>
      <c r="AQ37" s="11">
        <v>30</v>
      </c>
      <c r="AR37" s="12">
        <f t="shared" si="42"/>
        <v>0.20666666666666667</v>
      </c>
      <c r="AS37" s="13">
        <v>20</v>
      </c>
      <c r="AT37" s="12">
        <f t="shared" si="43"/>
        <v>0.31</v>
      </c>
    </row>
    <row r="38" spans="1:46">
      <c r="A38" s="185" t="s">
        <v>124</v>
      </c>
      <c r="B38" s="141">
        <f>B4/200*6.3</f>
        <v>12.6</v>
      </c>
      <c r="C38" s="151">
        <v>15</v>
      </c>
      <c r="D38" s="17">
        <f t="shared" si="22"/>
        <v>0.84</v>
      </c>
      <c r="E38" s="46">
        <v>20</v>
      </c>
      <c r="F38" s="16">
        <f t="shared" si="23"/>
        <v>0.63</v>
      </c>
      <c r="G38" s="115">
        <v>20</v>
      </c>
      <c r="H38" s="107">
        <f t="shared" si="24"/>
        <v>0.63</v>
      </c>
      <c r="I38" s="115">
        <v>30</v>
      </c>
      <c r="J38" s="34">
        <f t="shared" si="25"/>
        <v>0.42</v>
      </c>
      <c r="K38" s="100">
        <v>40</v>
      </c>
      <c r="L38" s="109">
        <f t="shared" si="26"/>
        <v>0.315</v>
      </c>
      <c r="M38" s="101">
        <v>40</v>
      </c>
      <c r="N38" s="111">
        <f t="shared" si="27"/>
        <v>0.315</v>
      </c>
      <c r="O38" s="84">
        <v>55</v>
      </c>
      <c r="P38" s="35">
        <f t="shared" si="28"/>
        <v>0.2290909090909091</v>
      </c>
      <c r="Q38" s="82">
        <v>55</v>
      </c>
      <c r="R38" s="35">
        <f t="shared" si="29"/>
        <v>0.2290909090909091</v>
      </c>
      <c r="S38" s="82">
        <v>60</v>
      </c>
      <c r="T38" s="35">
        <f t="shared" si="30"/>
        <v>0.21</v>
      </c>
      <c r="U38" s="82">
        <v>70</v>
      </c>
      <c r="V38" s="36">
        <f t="shared" si="31"/>
        <v>0.18</v>
      </c>
      <c r="W38" s="80">
        <v>55</v>
      </c>
      <c r="X38" s="35">
        <f t="shared" si="32"/>
        <v>0.2290909090909091</v>
      </c>
      <c r="Y38" s="82">
        <v>55</v>
      </c>
      <c r="Z38" s="35">
        <f t="shared" si="33"/>
        <v>0.2290909090909091</v>
      </c>
      <c r="AA38" s="82">
        <v>60</v>
      </c>
      <c r="AB38" s="35">
        <f t="shared" si="34"/>
        <v>0.21</v>
      </c>
      <c r="AC38" s="82">
        <v>70</v>
      </c>
      <c r="AD38" s="37">
        <f t="shared" si="35"/>
        <v>0.18</v>
      </c>
      <c r="AE38" s="84">
        <v>55</v>
      </c>
      <c r="AF38" s="35">
        <f t="shared" si="36"/>
        <v>0.2290909090909091</v>
      </c>
      <c r="AG38" s="82">
        <v>55</v>
      </c>
      <c r="AH38" s="35">
        <f t="shared" si="37"/>
        <v>0.2290909090909091</v>
      </c>
      <c r="AI38" s="82">
        <v>60</v>
      </c>
      <c r="AJ38" s="35">
        <f t="shared" si="38"/>
        <v>0.21</v>
      </c>
      <c r="AK38" s="82">
        <v>70</v>
      </c>
      <c r="AL38" s="36">
        <f t="shared" si="39"/>
        <v>0.18</v>
      </c>
      <c r="AM38" s="80">
        <v>55</v>
      </c>
      <c r="AN38" s="35">
        <f t="shared" si="40"/>
        <v>0.2290909090909091</v>
      </c>
      <c r="AO38" s="82">
        <v>55</v>
      </c>
      <c r="AP38" s="37">
        <f t="shared" si="41"/>
        <v>0.2290909090909091</v>
      </c>
      <c r="AQ38" s="84">
        <v>55</v>
      </c>
      <c r="AR38" s="35">
        <f t="shared" si="42"/>
        <v>0.2290909090909091</v>
      </c>
      <c r="AS38" s="82">
        <v>55</v>
      </c>
      <c r="AT38" s="35">
        <f t="shared" si="43"/>
        <v>0.2290909090909091</v>
      </c>
    </row>
    <row r="39" spans="1:46">
      <c r="A39" s="183" t="s">
        <v>125</v>
      </c>
      <c r="B39" s="140">
        <f>B4/200*84</f>
        <v>168</v>
      </c>
      <c r="C39" s="152">
        <v>120</v>
      </c>
      <c r="D39" s="4">
        <f t="shared" si="22"/>
        <v>1.4</v>
      </c>
      <c r="E39" s="47">
        <v>370</v>
      </c>
      <c r="F39" s="6">
        <f t="shared" si="23"/>
        <v>0.45405405405405408</v>
      </c>
      <c r="G39" s="48">
        <v>1000</v>
      </c>
      <c r="H39" s="158">
        <f t="shared" si="24"/>
        <v>0.16800000000000001</v>
      </c>
      <c r="I39" s="48">
        <v>1200</v>
      </c>
      <c r="J39" s="159">
        <f t="shared" si="25"/>
        <v>0.14000000000000001</v>
      </c>
      <c r="K39" s="25">
        <v>1500</v>
      </c>
      <c r="L39" s="112">
        <f t="shared" si="26"/>
        <v>0.112</v>
      </c>
      <c r="M39" s="27">
        <v>1500</v>
      </c>
      <c r="N39" s="113">
        <f t="shared" si="27"/>
        <v>0.112</v>
      </c>
      <c r="O39" s="11">
        <v>1500</v>
      </c>
      <c r="P39" s="12">
        <f t="shared" si="28"/>
        <v>0.112</v>
      </c>
      <c r="Q39" s="13">
        <v>1500</v>
      </c>
      <c r="R39" s="12">
        <f t="shared" si="29"/>
        <v>0.112</v>
      </c>
      <c r="S39" s="13">
        <v>1500</v>
      </c>
      <c r="T39" s="12">
        <f t="shared" si="30"/>
        <v>0.112</v>
      </c>
      <c r="U39" s="13">
        <v>1500</v>
      </c>
      <c r="V39" s="29">
        <f t="shared" si="31"/>
        <v>0.112</v>
      </c>
      <c r="W39" s="14">
        <v>1500</v>
      </c>
      <c r="X39" s="12">
        <f t="shared" si="32"/>
        <v>0.112</v>
      </c>
      <c r="Y39" s="13">
        <v>1500</v>
      </c>
      <c r="Z39" s="12">
        <f t="shared" si="33"/>
        <v>0.112</v>
      </c>
      <c r="AA39" s="13">
        <v>1500</v>
      </c>
      <c r="AB39" s="12">
        <f t="shared" si="34"/>
        <v>0.112</v>
      </c>
      <c r="AC39" s="13">
        <v>1500</v>
      </c>
      <c r="AD39" s="30">
        <f t="shared" si="35"/>
        <v>0.112</v>
      </c>
      <c r="AE39" s="11">
        <v>1500</v>
      </c>
      <c r="AF39" s="12">
        <f t="shared" si="36"/>
        <v>0.112</v>
      </c>
      <c r="AG39" s="13">
        <v>1500</v>
      </c>
      <c r="AH39" s="12">
        <f t="shared" si="37"/>
        <v>0.112</v>
      </c>
      <c r="AI39" s="13">
        <v>1500</v>
      </c>
      <c r="AJ39" s="12">
        <f t="shared" si="38"/>
        <v>0.112</v>
      </c>
      <c r="AK39" s="13">
        <v>1500</v>
      </c>
      <c r="AL39" s="29">
        <f t="shared" si="39"/>
        <v>0.112</v>
      </c>
      <c r="AM39" s="14">
        <v>1300</v>
      </c>
      <c r="AN39" s="12">
        <f t="shared" si="40"/>
        <v>0.12923076923076923</v>
      </c>
      <c r="AO39" s="13">
        <v>1300</v>
      </c>
      <c r="AP39" s="30">
        <f t="shared" si="41"/>
        <v>0.12923076923076923</v>
      </c>
      <c r="AQ39" s="11">
        <v>1200</v>
      </c>
      <c r="AR39" s="12">
        <f t="shared" si="42"/>
        <v>0.14000000000000001</v>
      </c>
      <c r="AS39" s="13">
        <v>1200</v>
      </c>
      <c r="AT39" s="12">
        <f t="shared" si="43"/>
        <v>0.14000000000000001</v>
      </c>
    </row>
    <row r="40" spans="1:46">
      <c r="A40" s="186" t="s">
        <v>126</v>
      </c>
      <c r="B40" s="145">
        <f>B4/200*35</f>
        <v>70</v>
      </c>
      <c r="C40" s="153">
        <v>400</v>
      </c>
      <c r="D40" s="17">
        <f t="shared" si="22"/>
        <v>0.17499999999999999</v>
      </c>
      <c r="E40" s="50">
        <v>700</v>
      </c>
      <c r="F40" s="16">
        <f t="shared" si="23"/>
        <v>0.1</v>
      </c>
      <c r="G40" s="40">
        <v>3000</v>
      </c>
      <c r="H40" s="166">
        <f t="shared" si="24"/>
        <v>2.3333333333333334E-2</v>
      </c>
      <c r="I40" s="40">
        <v>3800</v>
      </c>
      <c r="J40" s="167">
        <f t="shared" si="25"/>
        <v>1.8421052631578946E-2</v>
      </c>
      <c r="K40" s="100">
        <v>4500</v>
      </c>
      <c r="L40" s="109">
        <f t="shared" si="26"/>
        <v>1.5555555555555555E-2</v>
      </c>
      <c r="M40" s="101">
        <v>4500</v>
      </c>
      <c r="N40" s="111">
        <f t="shared" si="27"/>
        <v>1.5555555555555555E-2</v>
      </c>
      <c r="O40" s="84">
        <v>4700</v>
      </c>
      <c r="P40" s="35">
        <f t="shared" si="28"/>
        <v>1.4893617021276596E-2</v>
      </c>
      <c r="Q40" s="82">
        <v>4700</v>
      </c>
      <c r="R40" s="35">
        <f t="shared" si="29"/>
        <v>1.4893617021276596E-2</v>
      </c>
      <c r="S40" s="82">
        <v>4700</v>
      </c>
      <c r="T40" s="35">
        <f t="shared" si="30"/>
        <v>1.4893617021276596E-2</v>
      </c>
      <c r="U40" s="82">
        <v>5100</v>
      </c>
      <c r="V40" s="36">
        <f t="shared" si="31"/>
        <v>1.3725490196078431E-2</v>
      </c>
      <c r="W40" s="80">
        <v>4700</v>
      </c>
      <c r="X40" s="35">
        <f t="shared" si="32"/>
        <v>1.4893617021276596E-2</v>
      </c>
      <c r="Y40" s="82">
        <v>4700</v>
      </c>
      <c r="Z40" s="35">
        <f t="shared" si="33"/>
        <v>1.4893617021276596E-2</v>
      </c>
      <c r="AA40" s="82">
        <v>4700</v>
      </c>
      <c r="AB40" s="35">
        <f t="shared" si="34"/>
        <v>1.4893617021276596E-2</v>
      </c>
      <c r="AC40" s="82">
        <v>5100</v>
      </c>
      <c r="AD40" s="37">
        <f t="shared" si="35"/>
        <v>1.3725490196078431E-2</v>
      </c>
      <c r="AE40" s="84">
        <v>4700</v>
      </c>
      <c r="AF40" s="35">
        <f t="shared" si="36"/>
        <v>1.4893617021276596E-2</v>
      </c>
      <c r="AG40" s="82">
        <v>4700</v>
      </c>
      <c r="AH40" s="35">
        <f t="shared" si="37"/>
        <v>1.4893617021276596E-2</v>
      </c>
      <c r="AI40" s="82">
        <v>4700</v>
      </c>
      <c r="AJ40" s="35">
        <f t="shared" si="38"/>
        <v>1.4893617021276596E-2</v>
      </c>
      <c r="AK40" s="82">
        <v>5100</v>
      </c>
      <c r="AL40" s="36">
        <f t="shared" si="39"/>
        <v>1.3725490196078431E-2</v>
      </c>
      <c r="AM40" s="80">
        <v>4700</v>
      </c>
      <c r="AN40" s="35">
        <f t="shared" si="40"/>
        <v>1.4893617021276596E-2</v>
      </c>
      <c r="AO40" s="82">
        <v>4700</v>
      </c>
      <c r="AP40" s="37">
        <f t="shared" si="41"/>
        <v>1.4893617021276596E-2</v>
      </c>
      <c r="AQ40" s="84">
        <v>4700</v>
      </c>
      <c r="AR40" s="35">
        <f t="shared" si="42"/>
        <v>1.4893617021276596E-2</v>
      </c>
      <c r="AS40" s="82">
        <v>4700</v>
      </c>
      <c r="AT40" s="35">
        <f t="shared" si="43"/>
        <v>1.4893617021276596E-2</v>
      </c>
    </row>
    <row r="41" spans="1:46" ht="15" thickBot="1">
      <c r="A41" s="187" t="s">
        <v>127</v>
      </c>
      <c r="B41" s="146">
        <f>B4/200*60</f>
        <v>120</v>
      </c>
      <c r="C41" s="150">
        <v>180</v>
      </c>
      <c r="D41" s="188">
        <f t="shared" si="22"/>
        <v>0.66666666666666663</v>
      </c>
      <c r="E41" s="51">
        <v>570</v>
      </c>
      <c r="F41" s="189">
        <f t="shared" si="23"/>
        <v>0.21052631578947367</v>
      </c>
      <c r="G41" s="52">
        <v>1500</v>
      </c>
      <c r="H41" s="190">
        <f t="shared" si="24"/>
        <v>0.08</v>
      </c>
      <c r="I41" s="52">
        <v>1900</v>
      </c>
      <c r="J41" s="160">
        <f t="shared" si="25"/>
        <v>6.3157894736842107E-2</v>
      </c>
      <c r="K41" s="116">
        <v>2300</v>
      </c>
      <c r="L41" s="117">
        <f t="shared" si="26"/>
        <v>5.2173913043478258E-2</v>
      </c>
      <c r="M41" s="118">
        <v>2300</v>
      </c>
      <c r="N41" s="119">
        <f t="shared" si="27"/>
        <v>5.2173913043478258E-2</v>
      </c>
      <c r="O41" s="120">
        <v>2300</v>
      </c>
      <c r="P41" s="53">
        <f>B41/O41</f>
        <v>5.2173913043478258E-2</v>
      </c>
      <c r="Q41" s="121">
        <v>2300</v>
      </c>
      <c r="R41" s="53">
        <f t="shared" si="29"/>
        <v>5.2173913043478258E-2</v>
      </c>
      <c r="S41" s="121">
        <v>2300</v>
      </c>
      <c r="T41" s="53">
        <f>B41/S41</f>
        <v>5.2173913043478258E-2</v>
      </c>
      <c r="U41" s="121">
        <v>2300</v>
      </c>
      <c r="V41" s="54">
        <f>B41/U41</f>
        <v>5.2173913043478258E-2</v>
      </c>
      <c r="W41" s="122">
        <v>2300</v>
      </c>
      <c r="X41" s="53">
        <f t="shared" si="32"/>
        <v>5.2173913043478258E-2</v>
      </c>
      <c r="Y41" s="121">
        <v>2300</v>
      </c>
      <c r="Z41" s="53">
        <f t="shared" si="33"/>
        <v>5.2173913043478258E-2</v>
      </c>
      <c r="AA41" s="121">
        <v>2300</v>
      </c>
      <c r="AB41" s="53">
        <f>B41/AA41</f>
        <v>5.2173913043478258E-2</v>
      </c>
      <c r="AC41" s="121">
        <v>2300</v>
      </c>
      <c r="AD41" s="55">
        <f t="shared" si="35"/>
        <v>5.2173913043478258E-2</v>
      </c>
      <c r="AE41" s="120">
        <v>2300</v>
      </c>
      <c r="AF41" s="53">
        <f>B41/AE41</f>
        <v>5.2173913043478258E-2</v>
      </c>
      <c r="AG41" s="121">
        <v>2300</v>
      </c>
      <c r="AH41" s="53">
        <f t="shared" si="37"/>
        <v>5.2173913043478258E-2</v>
      </c>
      <c r="AI41" s="121">
        <v>2300</v>
      </c>
      <c r="AJ41" s="53">
        <f t="shared" si="38"/>
        <v>5.2173913043478258E-2</v>
      </c>
      <c r="AK41" s="121">
        <v>2300</v>
      </c>
      <c r="AL41" s="54">
        <f t="shared" si="39"/>
        <v>5.2173913043478258E-2</v>
      </c>
      <c r="AM41" s="122">
        <v>3000</v>
      </c>
      <c r="AN41" s="53">
        <f t="shared" si="40"/>
        <v>0.04</v>
      </c>
      <c r="AO41" s="121">
        <v>2000</v>
      </c>
      <c r="AP41" s="55">
        <f t="shared" si="41"/>
        <v>0.06</v>
      </c>
      <c r="AQ41" s="120">
        <v>1800</v>
      </c>
      <c r="AR41" s="53">
        <f t="shared" si="42"/>
        <v>6.6666666666666666E-2</v>
      </c>
      <c r="AS41" s="121">
        <v>1800</v>
      </c>
      <c r="AT41" s="53">
        <f t="shared" si="43"/>
        <v>6.6666666666666666E-2</v>
      </c>
    </row>
    <row r="42" spans="1:46"/>
  </sheetData>
  <sheetProtection algorithmName="SHA-512" hashValue="WZIW5YSZoBbcapvJlVuA6oZU9hgBbLmDvgzpoeV0H3B3KJyurRYMkDaXKV2OX1fqAlXgCGFyWWr5uOdYksJU1g==" saltValue="/0iocC6jjkBgW+rbKy+RrQ==" spinCount="100000" sheet="1" objects="1" scenarios="1" selectLockedCells="1"/>
  <protectedRanges>
    <protectedRange algorithmName="SHA-512" hashValue="eeqtqjazvdq/SHg1cEtbpA5/8nfTQiyWl7oz3I75InhgrhMNwLDvjqZokLHdOyRL/GKRCgbtopwaPc+Z0s4qug==" saltValue="ls4twiy4KkKAvN9XqVCxRQ==" spinCount="100000" sqref="A1:XFD1" name="Range3"/>
    <protectedRange sqref="B4" name="Range1"/>
    <protectedRange algorithmName="SHA-512" hashValue="TAbJXVdNRUdE8EcK4XOyzaDxK95wcKkA1ge4EaTeP0hsHwymQIERWyz4JvbXlySJdBVHq15STVzVX9kXH8ZIPg==" saltValue="4fVLb5rwH7JaX8SlSaUe9g==" spinCount="100000" sqref="B4" name="Range2"/>
  </protectedRanges>
  <mergeCells count="51">
    <mergeCell ref="A2:XFD2"/>
    <mergeCell ref="C4:L4"/>
    <mergeCell ref="C5:C7"/>
    <mergeCell ref="D5:D7"/>
    <mergeCell ref="E5:E7"/>
    <mergeCell ref="F5:F7"/>
    <mergeCell ref="G5:G7"/>
    <mergeCell ref="H5:H7"/>
    <mergeCell ref="I5:I7"/>
    <mergeCell ref="AJ5:AJ7"/>
    <mergeCell ref="AK5:AK7"/>
    <mergeCell ref="AL5:AL7"/>
    <mergeCell ref="AI5:AI7"/>
    <mergeCell ref="AB5:AB7"/>
    <mergeCell ref="L5:L7"/>
    <mergeCell ref="AF5:AF7"/>
    <mergeCell ref="A27:B27"/>
    <mergeCell ref="X5:X7"/>
    <mergeCell ref="Y5:Y7"/>
    <mergeCell ref="S5:S7"/>
    <mergeCell ref="T5:T7"/>
    <mergeCell ref="U5:U7"/>
    <mergeCell ref="R5:R7"/>
    <mergeCell ref="V5:V7"/>
    <mergeCell ref="Q5:Q7"/>
    <mergeCell ref="P5:P7"/>
    <mergeCell ref="A11:B11"/>
    <mergeCell ref="W5:W7"/>
    <mergeCell ref="AD5:AD7"/>
    <mergeCell ref="AE5:AE7"/>
    <mergeCell ref="AC5:AC7"/>
    <mergeCell ref="M5:M7"/>
    <mergeCell ref="Z5:Z7"/>
    <mergeCell ref="N5:N7"/>
    <mergeCell ref="AA5:AA7"/>
    <mergeCell ref="AM5:AM7"/>
    <mergeCell ref="A5:B5"/>
    <mergeCell ref="C1:AS1"/>
    <mergeCell ref="K5:K7"/>
    <mergeCell ref="J5:J7"/>
    <mergeCell ref="A3:XFD3"/>
    <mergeCell ref="AT5:AT7"/>
    <mergeCell ref="AO5:AO7"/>
    <mergeCell ref="AQ5:AQ7"/>
    <mergeCell ref="AR5:AR7"/>
    <mergeCell ref="AS5:AS7"/>
    <mergeCell ref="AP5:AP7"/>
    <mergeCell ref="O5:O7"/>
    <mergeCell ref="AN5:AN7"/>
    <mergeCell ref="AG5:AG7"/>
    <mergeCell ref="AH5:AH7"/>
  </mergeCells>
  <pageMargins left="0.75" right="0.75" top="1" bottom="1" header="0.3" footer="0.3"/>
  <pageSetup scale="1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f73c80f-d9a4-467f-81f2-fc267051b562">
      <UserInfo>
        <DisplayName/>
        <AccountId xsi:nil="true"/>
        <AccountType/>
      </UserInfo>
    </SharedWithUsers>
    <lcf76f155ced4ddcb4097134ff3c332f xmlns="f9e4a5c1-0cf3-47ca-82ed-020aed558bf4">
      <Terms xmlns="http://schemas.microsoft.com/office/infopath/2007/PartnerControls"/>
    </lcf76f155ced4ddcb4097134ff3c332f>
    <Language xmlns="f9e4a5c1-0cf3-47ca-82ed-020aed558bf4">EN</Language>
    <Condition xmlns="f9e4a5c1-0cf3-47ca-82ed-020aed558bf4">
      <Value>Renal</Value>
    </Condition>
    <Veeva_x0020_link xmlns="f9e4a5c1-0cf3-47ca-82ed-020aed558bf4">
      <Url xsi:nil="true"/>
      <Description xsi:nil="true"/>
    </Veeva_x0020_link>
    <Thumbnail xmlns="f9e4a5c1-0cf3-47ca-82ed-020aed558bf4" xsi:nil="true"/>
    <TaxCatchAll xmlns="ef73c80f-d9a4-467f-81f2-fc267051b562" xsi:nil="true"/>
    <Product xmlns="f9e4a5c1-0cf3-47ca-82ed-020aed558bf4">
      <Value>Renastep</Value>
    </Product>
    <Audience xmlns="f9e4a5c1-0cf3-47ca-82ed-020aed558bf4">
      <Value>HCP</Value>
    </Audie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864F7A0943214ABDC4D16F6A15965E" ma:contentTypeVersion="18" ma:contentTypeDescription="Create a new document." ma:contentTypeScope="" ma:versionID="a8f9376186aff1fd31fa3e50ba2027b3">
  <xsd:schema xmlns:xsd="http://www.w3.org/2001/XMLSchema" xmlns:xs="http://www.w3.org/2001/XMLSchema" xmlns:p="http://schemas.microsoft.com/office/2006/metadata/properties" xmlns:ns2="f9e4a5c1-0cf3-47ca-82ed-020aed558bf4" xmlns:ns3="ef73c80f-d9a4-467f-81f2-fc267051b562" targetNamespace="http://schemas.microsoft.com/office/2006/metadata/properties" ma:root="true" ma:fieldsID="3ee5258c13a74446b5c33aa00c88b629" ns2:_="" ns3:_="">
    <xsd:import namespace="f9e4a5c1-0cf3-47ca-82ed-020aed558bf4"/>
    <xsd:import namespace="ef73c80f-d9a4-467f-81f2-fc267051b562"/>
    <xsd:element name="properties">
      <xsd:complexType>
        <xsd:sequence>
          <xsd:element name="documentManagement">
            <xsd:complexType>
              <xsd:all>
                <xsd:element ref="ns2:Thumbnail" minOccurs="0"/>
                <xsd:element ref="ns2:Veeva_x0020_link" minOccurs="0"/>
                <xsd:element ref="ns2:Audience" minOccurs="0"/>
                <xsd:element ref="ns2:Condition" minOccurs="0"/>
                <xsd:element ref="ns2:Product" minOccurs="0"/>
                <xsd:element ref="ns2:MediaServiceMetadata" minOccurs="0"/>
                <xsd:element ref="ns2:MediaServiceFastMetadata" minOccurs="0"/>
                <xsd:element ref="ns3:SharedWithUsers" minOccurs="0"/>
                <xsd:element ref="ns3:SharedWithDetails" minOccurs="0"/>
                <xsd:element ref="ns2:MediaLengthInSeconds" minOccurs="0"/>
                <xsd:element ref="ns2:Language"/>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e4a5c1-0cf3-47ca-82ed-020aed558bf4" elementFormDefault="qualified">
    <xsd:import namespace="http://schemas.microsoft.com/office/2006/documentManagement/types"/>
    <xsd:import namespace="http://schemas.microsoft.com/office/infopath/2007/PartnerControls"/>
    <xsd:element name="Thumbnail" ma:index="8" nillable="true" ma:displayName="Thumbnail" ma:format="Dropdown" ma:internalName="Thumbnail">
      <xsd:simpleType>
        <xsd:restriction base="dms:Text">
          <xsd:maxLength value="255"/>
        </xsd:restriction>
      </xsd:simpleType>
    </xsd:element>
    <xsd:element name="Veeva_x0020_link" ma:index="9" nillable="true" ma:displayName="Veeva link" ma:format="Hyperlink" ma:internalName="Veeva_x0020_link">
      <xsd:complexType>
        <xsd:complexContent>
          <xsd:extension base="dms:URL">
            <xsd:sequence>
              <xsd:element name="Url" type="dms:ValidUrl" minOccurs="0" nillable="true"/>
              <xsd:element name="Description" type="xsd:string" nillable="true"/>
            </xsd:sequence>
          </xsd:extension>
        </xsd:complexContent>
      </xsd:complexType>
    </xsd:element>
    <xsd:element name="Audience" ma:index="10" nillable="true" ma:displayName="Audience" ma:format="Dropdown" ma:internalName="Audience">
      <xsd:complexType>
        <xsd:complexContent>
          <xsd:extension base="dms:MultiChoice">
            <xsd:sequence>
              <xsd:element name="Value" maxOccurs="unbounded" minOccurs="0" nillable="true">
                <xsd:simpleType>
                  <xsd:restriction base="dms:Choice">
                    <xsd:enumeration value="HCP"/>
                    <xsd:enumeration value="Patient"/>
                    <xsd:enumeration value="Internal Use Only"/>
                    <xsd:enumeration value="All external"/>
                  </xsd:restriction>
                </xsd:simpleType>
              </xsd:element>
            </xsd:sequence>
          </xsd:extension>
        </xsd:complexContent>
      </xsd:complexType>
    </xsd:element>
    <xsd:element name="Condition" ma:index="11" nillable="true" ma:displayName="Condition" ma:default="All" ma:format="Dropdown" ma:internalName="Condition">
      <xsd:complexType>
        <xsd:complexContent>
          <xsd:extension base="dms:MultiChoiceFillIn">
            <xsd:sequence>
              <xsd:element name="Value" maxOccurs="unbounded" minOccurs="0" nillable="true">
                <xsd:simpleType>
                  <xsd:union memberTypes="dms:Text">
                    <xsd:simpleType>
                      <xsd:restriction base="dms:Choice">
                        <xsd:enumeration value="All"/>
                        <xsd:enumeration value="FAOD"/>
                        <xsd:enumeration value="GA"/>
                        <xsd:enumeration value="GSD"/>
                        <xsd:enumeration value="HCU"/>
                        <xsd:enumeration value="PKU"/>
                        <xsd:enumeration value="Keto"/>
                        <xsd:enumeration value="MMA/PA"/>
                        <xsd:enumeration value="MSUD"/>
                        <xsd:enumeration value="Renal"/>
                        <xsd:enumeration value="rDPMs"/>
                        <xsd:enumeration value="TYR"/>
                        <xsd:enumeration value="UCD"/>
                      </xsd:restriction>
                    </xsd:simpleType>
                  </xsd:union>
                </xsd:simpleType>
              </xsd:element>
            </xsd:sequence>
          </xsd:extension>
        </xsd:complexContent>
      </xsd:complexType>
    </xsd:element>
    <xsd:element name="Product" ma:index="12" nillable="true" ma:displayName="Product" ma:format="Dropdown" ma:internalName="Product">
      <xsd:complexType>
        <xsd:complexContent>
          <xsd:extension base="dms:MultiChoice">
            <xsd:sequence>
              <xsd:element name="Value" maxOccurs="unbounded" minOccurs="0" nillable="true">
                <xsd:simpleType>
                  <xsd:restriction base="dms:Choice">
                    <xsd:enumeration value="All"/>
                    <xsd:enumeration value="air"/>
                    <xsd:enumeration value="cooler"/>
                    <xsd:enumeration value="EAA"/>
                    <xsd:enumeration value="explore"/>
                    <xsd:enumeration value="express"/>
                    <xsd:enumeration value="express plus"/>
                    <xsd:enumeration value="FruitiVits"/>
                    <xsd:enumeration value="gel"/>
                    <xsd:enumeration value="Glycosade"/>
                    <xsd:enumeration value="KFlo"/>
                    <xsd:enumeration value="KQuik"/>
                    <xsd:enumeration value="LIPIstart"/>
                    <xsd:enumeration value="MCTprocal"/>
                    <xsd:enumeration value="Renastart"/>
                    <xsd:enumeration value="Renastep"/>
                    <xsd:enumeration value="SDAA"/>
                    <xsd:enumeration value="SOS"/>
                    <xsd:enumeration value="sphere liquid"/>
                    <xsd:enumeration value="sphere powder"/>
                    <xsd:enumeration value="start"/>
                    <xsd:enumeration value="trio"/>
                    <xsd:enumeration value="Vitabite"/>
                  </xsd:restriction>
                </xsd:simple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Language" ma:index="18" ma:displayName="Language" ma:default="EN" ma:format="Dropdown" ma:internalName="Language">
      <xsd:simpleType>
        <xsd:restriction base="dms:Choice">
          <xsd:enumeration value="EN"/>
          <xsd:enumeration value="FR"/>
          <xsd:enumeration value="ES"/>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9c9eaa3-14ad-4eea-9d2e-2241b4a3551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73c80f-d9a4-467f-81f2-fc267051b5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45e5dbc-d70b-4c67-afd6-5f9076f268ad}" ma:internalName="TaxCatchAll" ma:showField="CatchAllData" ma:web="ef73c80f-d9a4-467f-81f2-fc267051b5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94C0B7-33F6-4587-8626-23417888A537}"/>
</file>

<file path=customXml/itemProps2.xml><?xml version="1.0" encoding="utf-8"?>
<ds:datastoreItem xmlns:ds="http://schemas.openxmlformats.org/officeDocument/2006/customXml" ds:itemID="{DF1532EF-4559-40A5-AC66-7FD4C81FF3A7}"/>
</file>

<file path=customXml/itemProps3.xml><?xml version="1.0" encoding="utf-8"?>
<ds:datastoreItem xmlns:ds="http://schemas.openxmlformats.org/officeDocument/2006/customXml" ds:itemID="{17B720B3-98BB-47B4-B956-F8762760C1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Casey Perno</dc:creator>
  <cp:keywords/>
  <dc:description/>
  <cp:lastModifiedBy>Microsoft Office User</cp:lastModifiedBy>
  <cp:revision/>
  <dcterms:created xsi:type="dcterms:W3CDTF">2015-06-09T18:37:05Z</dcterms:created>
  <dcterms:modified xsi:type="dcterms:W3CDTF">2023-02-24T18:40:09Z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0x010100B8864F7A0943214ABDC4D16F6A15965E</vt:lpwstr>
  </property>
  <property fmtid="{D5CDD505-2E9C-101B-9397-08002B2CF9AE}" pid="3" name="_NewReviewCycle">
    <vt:lpwstr/>
  </property>
  <property fmtid="{D5CDD505-2E9C-101B-9397-08002B2CF9AE}" pid="4" name="MSIP_Label_1ada0a2f-b917-4d51-b0d0-d418a10c8b23_Enabled">
    <vt:lpwstr>true</vt:lpwstr>
  </property>
  <property fmtid="{D5CDD505-2E9C-101B-9397-08002B2CF9AE}" pid="5" name="MSIP_Label_1ada0a2f-b917-4d51-b0d0-d418a10c8b23_SetDate">
    <vt:lpwstr>2021-05-25T14:21:36Z</vt:lpwstr>
  </property>
  <property fmtid="{D5CDD505-2E9C-101B-9397-08002B2CF9AE}" pid="6" name="MSIP_Label_1ada0a2f-b917-4d51-b0d0-d418a10c8b23_Method">
    <vt:lpwstr>Standard</vt:lpwstr>
  </property>
  <property fmtid="{D5CDD505-2E9C-101B-9397-08002B2CF9AE}" pid="7" name="MSIP_Label_1ada0a2f-b917-4d51-b0d0-d418a10c8b23_Name">
    <vt:lpwstr>1ada0a2f-b917-4d51-b0d0-d418a10c8b23</vt:lpwstr>
  </property>
  <property fmtid="{D5CDD505-2E9C-101B-9397-08002B2CF9AE}" pid="8" name="MSIP_Label_1ada0a2f-b917-4d51-b0d0-d418a10c8b23_SiteId">
    <vt:lpwstr>12a3af23-a769-4654-847f-958f3d479f4a</vt:lpwstr>
  </property>
  <property fmtid="{D5CDD505-2E9C-101B-9397-08002B2CF9AE}" pid="9" name="MSIP_Label_1ada0a2f-b917-4d51-b0d0-d418a10c8b23_ActionId">
    <vt:lpwstr>a20659fd-47f3-4c86-9635-62e01d062a2f</vt:lpwstr>
  </property>
  <property fmtid="{D5CDD505-2E9C-101B-9397-08002B2CF9AE}" pid="10" name="MSIP_Label_1ada0a2f-b917-4d51-b0d0-d418a10c8b23_ContentBits">
    <vt:lpwstr>0</vt:lpwstr>
  </property>
  <property fmtid="{D5CDD505-2E9C-101B-9397-08002B2CF9AE}" pid="11" name="Order">
    <vt:r8>147100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MediaServiceImageTags">
    <vt:lpwstr/>
  </property>
</Properties>
</file>